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33411569-C5C3-48D2-AC1E-6B292CC7B4B5}" xr6:coauthVersionLast="45" xr6:coauthVersionMax="47" xr10:uidLastSave="{00000000-0000-0000-0000-000000000000}"/>
  <bookViews>
    <workbookView xWindow="-120" yWindow="-120" windowWidth="29040" windowHeight="15840" tabRatio="754" firstSheet="2" activeTab="2" xr2:uid="{00000000-000D-0000-FFFF-FFFF00000000}"/>
  </bookViews>
  <sheets>
    <sheet name="Data" sheetId="21" state="hidden" r:id="rId1"/>
    <sheet name="End" sheetId="32" state="hidden" r:id="rId2"/>
    <sheet name="Budget" sheetId="19" r:id="rId3"/>
  </sheets>
  <definedNames>
    <definedName name="_xlnm.Print_Area" localSheetId="2">Budget!$A$1:$I$133</definedName>
    <definedName name="_xlnm.Print_Titles" localSheetId="2">Budget!$4:$7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E111" i="21" s="1"/>
  <c r="AD113" i="21"/>
  <c r="AC113" i="21"/>
  <c r="AG112" i="21"/>
  <c r="AF112" i="21"/>
  <c r="AF111" i="21" s="1"/>
  <c r="AE112" i="21"/>
  <c r="AD112" i="21"/>
  <c r="AD111" i="21" s="1"/>
  <c r="AC112" i="21"/>
  <c r="AG111" i="21"/>
  <c r="AC111" i="21"/>
  <c r="AG102" i="21"/>
  <c r="AF102" i="21"/>
  <c r="AE102" i="21"/>
  <c r="AD102" i="21"/>
  <c r="AC102" i="21"/>
  <c r="AG99" i="21"/>
  <c r="AG97" i="21" s="1"/>
  <c r="AF99" i="21"/>
  <c r="AE99" i="21"/>
  <c r="AE97" i="21" s="1"/>
  <c r="AD99" i="21"/>
  <c r="AC99" i="21"/>
  <c r="AC97" i="21" s="1"/>
  <c r="AF97" i="21"/>
  <c r="AF92" i="21" s="1"/>
  <c r="AD97" i="21"/>
  <c r="AG93" i="21"/>
  <c r="AF93" i="21"/>
  <c r="AE93" i="21"/>
  <c r="AE92" i="21" s="1"/>
  <c r="AD93" i="21"/>
  <c r="AC93" i="21"/>
  <c r="AG86" i="21"/>
  <c r="AG85" i="21" s="1"/>
  <c r="AF86" i="21"/>
  <c r="AE86" i="21"/>
  <c r="AE85" i="21" s="1"/>
  <c r="AD86" i="21"/>
  <c r="AC86" i="21"/>
  <c r="AC85" i="21" s="1"/>
  <c r="AF85" i="21"/>
  <c r="AD85" i="21"/>
  <c r="AG79" i="21"/>
  <c r="AF79" i="21"/>
  <c r="AE79" i="21"/>
  <c r="AD79" i="21"/>
  <c r="AC79" i="21"/>
  <c r="AG73" i="21"/>
  <c r="AG62" i="21" s="1"/>
  <c r="AF73" i="21"/>
  <c r="AE73" i="21"/>
  <c r="AD73" i="21"/>
  <c r="AC73" i="21"/>
  <c r="AG67" i="21"/>
  <c r="AF67" i="21"/>
  <c r="AE67" i="21"/>
  <c r="AD67" i="21"/>
  <c r="AC67" i="21"/>
  <c r="AG63" i="21"/>
  <c r="AF63" i="21"/>
  <c r="AF62" i="21" s="1"/>
  <c r="AE63" i="21"/>
  <c r="AD63" i="21"/>
  <c r="AC63" i="21"/>
  <c r="AC62" i="21"/>
  <c r="AG55" i="21"/>
  <c r="AF55" i="21"/>
  <c r="AE55" i="21"/>
  <c r="AD55" i="21"/>
  <c r="AC55" i="21"/>
  <c r="AG51" i="21"/>
  <c r="AG41" i="21" s="1"/>
  <c r="AF51" i="21"/>
  <c r="AE51" i="21"/>
  <c r="AE41" i="21" s="1"/>
  <c r="AD51" i="21"/>
  <c r="AC51" i="21"/>
  <c r="AC41" i="21" s="1"/>
  <c r="AG47" i="21"/>
  <c r="AF47" i="21"/>
  <c r="AE47" i="21"/>
  <c r="AD47" i="21"/>
  <c r="AD40" i="21" s="1"/>
  <c r="AC47" i="21"/>
  <c r="AG44" i="21"/>
  <c r="AG40" i="21" s="1"/>
  <c r="AG39" i="21" s="1"/>
  <c r="AG38" i="21" s="1"/>
  <c r="AF44" i="21"/>
  <c r="AE44" i="21"/>
  <c r="AE40" i="21" s="1"/>
  <c r="AD44" i="21"/>
  <c r="AC44" i="21"/>
  <c r="AC40" i="21" s="1"/>
  <c r="AC39" i="21" s="1"/>
  <c r="AC38" i="21" s="1"/>
  <c r="AC77" i="21" s="1"/>
  <c r="AF41" i="21"/>
  <c r="AD41" i="21"/>
  <c r="AG77" i="21" l="1"/>
  <c r="AE62" i="21"/>
  <c r="AD39" i="21"/>
  <c r="AD38" i="21" s="1"/>
  <c r="AD77" i="21" s="1"/>
  <c r="AD110" i="21" s="1"/>
  <c r="AF40" i="21"/>
  <c r="AF39" i="21" s="1"/>
  <c r="AF38" i="21" s="1"/>
  <c r="AD62" i="21"/>
  <c r="AD92" i="21"/>
  <c r="AC110" i="21"/>
  <c r="AC83" i="21"/>
  <c r="AG110" i="21"/>
  <c r="AG83" i="21"/>
  <c r="AG106" i="21" s="1"/>
  <c r="AE39" i="21"/>
  <c r="AE38" i="21" s="1"/>
  <c r="AE77" i="21" s="1"/>
  <c r="AD83" i="21"/>
  <c r="AD106" i="21" s="1"/>
  <c r="AC92" i="21"/>
  <c r="AG92" i="21"/>
  <c r="AF77" i="21"/>
  <c r="AG115" i="21" l="1"/>
  <c r="AG114" i="21"/>
  <c r="AG116" i="21" s="1"/>
  <c r="AF83" i="21"/>
  <c r="AF106" i="21" s="1"/>
  <c r="AF110" i="21"/>
  <c r="AD115" i="21"/>
  <c r="AD114" i="21"/>
  <c r="AD116" i="21" s="1"/>
  <c r="AC106" i="21"/>
  <c r="AE110" i="21"/>
  <c r="AE83" i="21"/>
  <c r="AE106" i="21" s="1"/>
  <c r="AC115" i="21"/>
  <c r="AC114" i="21"/>
  <c r="AC116" i="21" s="1"/>
  <c r="AE114" i="21" l="1"/>
  <c r="AE116" i="21" s="1"/>
  <c r="AE115" i="21"/>
  <c r="AF115" i="21"/>
  <c r="AF114" i="21"/>
  <c r="AF116" i="21" s="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14" i="21" s="1"/>
  <c r="AB32" i="21"/>
  <c r="AB224" i="21"/>
  <c r="AB259" i="21"/>
  <c r="AB230" i="21"/>
  <c r="AB11" i="21" l="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I130" i="19" l="1"/>
  <c r="I131" i="19"/>
  <c r="I132" i="19"/>
  <c r="I133" i="19"/>
  <c r="AB210" i="2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2" i="21" l="1"/>
  <c r="AB202" i="21" s="1"/>
  <c r="AB249" i="21"/>
  <c r="AB213" i="21"/>
  <c r="AB203" i="21" s="1"/>
  <c r="AB122" i="21"/>
  <c r="AB121" i="21" s="1"/>
  <c r="AB214" i="21"/>
  <c r="AB204" i="21" s="1"/>
  <c r="AB136" i="21"/>
  <c r="AB158" i="21"/>
  <c r="AB133" i="21"/>
  <c r="AB155" i="21"/>
  <c r="AB30" i="21"/>
  <c r="AB31" i="21"/>
  <c r="AB194" i="21"/>
  <c r="AB145" i="21" l="1"/>
  <c r="AB159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161" i="21"/>
  <c r="AB7" i="21"/>
  <c r="AB40" i="21"/>
  <c r="AB62" i="21"/>
  <c r="AB92" i="21"/>
  <c r="AB39" i="21" l="1"/>
  <c r="AB22" i="21"/>
  <c r="AB21" i="21"/>
  <c r="AB38" i="21"/>
  <c r="AB77" i="21" s="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D130" i="19" l="1"/>
  <c r="D132" i="19"/>
  <c r="Y235" i="21"/>
  <c r="Y297" i="21" s="1"/>
  <c r="D131" i="19" l="1"/>
  <c r="D133" i="19"/>
  <c r="Z235" i="2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29" i="21" s="1"/>
  <c r="AA226" i="21" s="1"/>
  <c r="AB227" i="21" s="1"/>
  <c r="AB228" i="21" s="1"/>
  <c r="AA159" i="21"/>
  <c r="AA156" i="21"/>
  <c r="H130" i="19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H132" i="19"/>
  <c r="H131" i="19"/>
  <c r="AA55" i="21"/>
  <c r="AA44" i="21"/>
  <c r="AA47" i="21"/>
  <c r="AA51" i="21"/>
  <c r="AA41" i="21" s="1"/>
  <c r="AA21" i="21" l="1"/>
  <c r="AA7" i="21"/>
  <c r="AA161" i="21"/>
  <c r="AA92" i="21"/>
  <c r="H133" i="19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3" i="21" l="1"/>
  <c r="AB160" i="2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130" i="19" l="1"/>
  <c r="C238" i="2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C132" i="19"/>
  <c r="C131" i="19"/>
  <c r="T236" i="21" l="1"/>
  <c r="C133" i="19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AC236" i="21" l="1"/>
  <c r="AD236" i="21" s="1"/>
  <c r="AE236" i="21" s="1"/>
  <c r="AF236" i="21" s="1"/>
  <c r="AG236" i="21" s="1"/>
  <c r="AH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T21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Q145" i="2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V40" i="21"/>
  <c r="R40" i="21"/>
  <c r="F40" i="21"/>
  <c r="F39" i="21" s="1"/>
  <c r="F38" i="21" s="1"/>
  <c r="P40" i="21"/>
  <c r="R159" i="21"/>
  <c r="H141" i="21"/>
  <c r="H164" i="21" s="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C160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D2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J203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P39" i="21"/>
  <c r="P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S39" i="21" l="1"/>
  <c r="S38" i="21" s="1"/>
  <c r="D92" i="21"/>
  <c r="R39" i="21"/>
  <c r="R38" i="21" s="1"/>
  <c r="N161" i="21"/>
  <c r="R77" i="21"/>
  <c r="I39" i="21"/>
  <c r="I38" i="21" s="1"/>
  <c r="I77" i="21" s="1"/>
  <c r="W39" i="21"/>
  <c r="W38" i="21" s="1"/>
  <c r="P236" i="21"/>
  <c r="G161" i="21"/>
  <c r="M5" i="21"/>
  <c r="K39" i="21"/>
  <c r="K38" i="21" s="1"/>
  <c r="K77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C165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83" i="21"/>
  <c r="R106" i="21" s="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U83" i="21"/>
  <c r="U106" i="21" s="1"/>
  <c r="U11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M7" i="21"/>
  <c r="M20" i="21"/>
  <c r="M29" i="21" s="1"/>
  <c r="M226" i="21" s="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K83" i="21" l="1"/>
  <c r="K106" i="21" s="1"/>
  <c r="K110" i="21"/>
  <c r="O83" i="21"/>
  <c r="I110" i="2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I114" i="21"/>
  <c r="I11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N114" i="21" l="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G130" i="19"/>
  <c r="F130" i="19"/>
  <c r="E130" i="19"/>
  <c r="L236" i="21" l="1"/>
  <c r="Z253" i="21"/>
  <c r="Z254" i="21"/>
  <c r="E131" i="19"/>
  <c r="G132" i="19"/>
  <c r="E132" i="19"/>
  <c r="F132" i="19"/>
  <c r="F131" i="19"/>
  <c r="G131" i="19"/>
  <c r="K236" i="21" l="1"/>
  <c r="AA253" i="21"/>
  <c r="AA254" i="21"/>
  <c r="B133" i="19"/>
  <c r="B130" i="19"/>
  <c r="B131" i="19"/>
  <c r="B132" i="19"/>
  <c r="G133" i="19"/>
  <c r="E133" i="19"/>
  <c r="F133" i="19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<sst xmlns="http://schemas.openxmlformats.org/spreadsheetml/2006/main" count="811" uniqueCount="607">
  <si>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</si>
  <si>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</si>
  <si>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</si>
  <si>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</si>
  <si>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</si>
  <si>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</si>
  <si>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</si>
  <si>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</si>
  <si>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</si>
  <si>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</si>
  <si>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</si>
  <si>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</si>
  <si>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</si>
  <si>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</si>
  <si>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</si>
  <si>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</si>
  <si>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</si>
  <si>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</si>
  <si>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</si>
  <si>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</si>
  <si>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</si>
  <si>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</si>
  <si>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</si>
  <si>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</si>
  <si>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</si>
  <si>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</si>
  <si>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</si>
  <si>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</si>
  <si>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</si>
  <si>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</si>
  <si>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</si>
  <si>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</si>
  <si>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</si>
  <si>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</si>
  <si>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</si>
  <si>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</si>
  <si>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</si>
  <si>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</si>
  <si>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</si>
  <si>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</si>
  <si>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</si>
  <si>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</si>
  <si>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</si>
  <si>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</si>
  <si>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</si>
  <si>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</si>
  <si>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</si>
  <si>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</si>
  <si>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</si>
  <si>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</si>
  <si>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</si>
  <si>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</si>
  <si>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</si>
  <si>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</si>
  <si>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</si>
  <si>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</si>
  <si>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</si>
  <si>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</si>
  <si>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</si>
  <si>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</si>
  <si>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</si>
  <si>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</si>
  <si>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</si>
  <si>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</si>
  <si>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</si>
  <si>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</si>
  <si>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</si>
  <si>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</si>
  <si>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</si>
  <si>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</si>
  <si>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</si>
  <si>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</si>
  <si>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</si>
  <si>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</si>
  <si>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</si>
  <si>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</si>
  <si>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</si>
  <si>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</si>
  <si>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</si>
  <si>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</si>
  <si>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</si>
  <si>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</si>
  <si>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</si>
  <si>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</si>
  <si>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</si>
  <si>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</si>
  <si>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</si>
  <si>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</si>
  <si>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</si>
  <si>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</si>
  <si>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</si>
  <si>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</si>
  <si>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</si>
  <si>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</si>
  <si>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</si>
  <si>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</si>
  <si>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</si>
  <si>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</si>
  <si>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</si>
  <si>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</si>
  <si>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</si>
  <si>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</si>
  <si>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</si>
  <si>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</si>
  <si>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</si>
  <si>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</si>
  <si>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</si>
  <si>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</si>
  <si>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</si>
  <si>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</si>
  <si>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</si>
  <si>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</si>
  <si>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</si>
  <si>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</si>
  <si>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</si>
  <si>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</si>
  <si>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</si>
  <si>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</si>
  <si>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</si>
  <si>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</si>
  <si>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</si>
  <si>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</si>
  <si>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</si>
  <si>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</si>
  <si>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</si>
  <si>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</si>
  <si>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</si>
  <si>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</si>
  <si>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</si>
  <si>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</si>
  <si>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</si>
  <si>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</si>
  <si>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</si>
  <si>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</si>
  <si>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</si>
  <si>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</si>
  <si>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</si>
  <si>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</si>
  <si>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</si>
  <si>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</si>
  <si>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</si>
  <si>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</si>
  <si>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</si>
  <si>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</si>
  <si>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</si>
  <si>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</si>
  <si>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</si>
  <si>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</si>
  <si>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</si>
  <si>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</si>
  <si>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</si>
  <si>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</si>
  <si>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</si>
  <si>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</si>
  <si>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</si>
  <si>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</si>
  <si>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</si>
  <si>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</si>
  <si>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</si>
  <si>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</si>
  <si>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</si>
  <si>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</si>
  <si>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</si>
  <si>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</si>
  <si>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</si>
  <si>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</si>
  <si>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</si>
  <si>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</si>
  <si>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</si>
  <si>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</si>
  <si>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</si>
  <si>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</si>
  <si>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</si>
  <si>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</si>
  <si>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</si>
  <si>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</si>
  <si>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</si>
  <si>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</si>
  <si>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</si>
  <si>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</si>
  <si>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</si>
  <si>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</si>
  <si>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</si>
  <si>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</si>
  <si>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</si>
  <si>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</si>
  <si>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</si>
  <si>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</si>
  <si>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</si>
  <si>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</si>
  <si>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</si>
  <si>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</si>
  <si>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</si>
  <si>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</si>
  <si>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</si>
  <si>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</si>
  <si>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</si>
  <si>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</si>
  <si>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</si>
  <si>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</si>
  <si>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</si>
  <si>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</si>
  <si>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</si>
  <si>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</si>
  <si>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</si>
  <si>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</si>
  <si>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</si>
  <si>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</si>
  <si>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</si>
  <si>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</si>
  <si>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</si>
  <si>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</si>
  <si>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</si>
  <si>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</si>
  <si>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</si>
  <si>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</si>
  <si>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</si>
  <si>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</si>
  <si>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</si>
  <si>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</si>
  <si>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</si>
  <si>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</si>
  <si>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</si>
  <si>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</si>
  <si>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</si>
  <si>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</si>
  <si>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</si>
  <si>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</si>
  <si>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</si>
  <si>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</si>
  <si>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</si>
  <si>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</si>
  <si>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</si>
  <si>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</si>
  <si>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</si>
  <si>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</si>
  <si>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</si>
  <si>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</si>
  <si>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</si>
  <si>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</si>
  <si>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</si>
  <si>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</si>
  <si>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</si>
  <si>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</si>
  <si>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</si>
  <si>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</si>
  <si>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</si>
  <si>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</si>
  <si>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</si>
  <si>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</si>
  <si>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</si>
  <si>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</si>
  <si>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</si>
  <si>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(საბაზო სცენარი)</t>
  </si>
  <si>
    <t>ფაქტ.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</si>
  <si>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</si>
  <si>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</si>
  <si>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</si>
  <si>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</si>
  <si>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</si>
  <si>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ნაერთი ბიუჯეტი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</si>
  <si>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</si>
  <si>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</si>
  <si>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</si>
  <si>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</si>
  <si>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</si>
  <si>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</si>
  <si>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</si>
  <si>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</si>
  <si>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</si>
  <si>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</si>
  <si>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</si>
  <si>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მოსალ</t>
  </si>
  <si>
    <t>პროგნ.</t>
  </si>
  <si>
    <t>(მლნ ლარი)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</si>
  <si>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</si>
  <si>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</si>
  <si>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</si>
  <si>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</si>
  <si>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მემორანდუმის მუხლები</t>
  </si>
  <si>
    <t>მშპ-ს ზრდა, %</t>
  </si>
  <si>
    <t>პროცენტული ცვლილება, %</t>
  </si>
  <si>
    <t>(პროცენტულად მშპ-სთან)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</si>
  <si>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</si>
  <si>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</si>
  <si>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</si>
  <si>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</si>
  <si>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</si>
  <si>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</si>
  <si>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</si>
  <si>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</si>
  <si>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</si>
  <si>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</si>
  <si>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</si>
  <si>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</si>
  <si>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</si>
  <si>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</si>
  <si>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</si>
  <si>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</si>
  <si>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</si>
  <si>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</si>
  <si>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</si>
  <si>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</si>
  <si>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</si>
  <si>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</si>
  <si>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</si>
  <si>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დეპოზიტებზე ნაშთის ცვლილება (+ ზრდა)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</si>
  <si>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</si>
  <si>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</si>
  <si>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</si>
  <si>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</si>
  <si>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ხარჯების დავალიანებების წმინდა ცვლილება _x000D_
(-შემცირება)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</si>
  <si>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</si>
  <si>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</si>
  <si>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</si>
  <si>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</si>
  <si>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</si>
  <si>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</si>
  <si>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საგარეო ვალის მომსახურება, მლნ აშშ დოლარი</t>
  </si>
  <si>
    <t>ძირითადი თანხა, მლნ. აშშ დოლარი</t>
  </si>
  <si>
    <t>პროცენტი, მლნ აშშ დოლარი</t>
  </si>
  <si>
    <t>მთავრობის საშინაო ვალი, მლნ ლარი</t>
  </si>
  <si>
    <t>მთავრობის საგარეო ვალი პროცენტულად მშპ-თან</t>
  </si>
  <si>
    <t>მთავრობის საგარეო ვალი პროცენტულად ექსპორტთან</t>
  </si>
  <si>
    <t>მთავრობის საგარეო ვალის მომსახურება პროცენტულად ექსპორტთან</t>
  </si>
  <si>
    <t>მთავრობის საგარეო ვალის პროცენტის მომსახურება პროცენტულად ექსპორტთან</t>
  </si>
  <si>
    <t>მთავრობის საგარეო ვალის მომსახურება პროცენტულად ბიუჯეტის შემოსავლებთან</t>
  </si>
  <si>
    <t>მთავრობის საგარეო ვალის მომსახურება პროცენტულად ხარჯებსა და არაფინანსური აქტივების შეძენასთან</t>
  </si>
  <si>
    <t>მთავრობის საგარეო ვალის პროცენტის დაფარვა პროცენტულად ხარჯებსა  და არაფინანსური აქტივების შეძენასთან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</si>
  <si>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</si>
  <si>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</si>
  <si>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</si>
  <si>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</si>
  <si>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</si>
  <si>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</si>
  <si>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</si>
  <si>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</si>
  <si>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</si>
  <si>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</si>
  <si>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</si>
  <si>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</si>
  <si>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</si>
  <si>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</si>
  <si>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</si>
  <si>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</si>
  <si>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</si>
  <si>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</si>
  <si>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</si>
  <si>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</si>
  <si>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</si>
  <si>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</si>
  <si>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</si>
  <si>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</si>
  <si>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</si>
  <si>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</si>
  <si>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</si>
  <si>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</si>
  <si>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</si>
  <si>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</si>
  <si>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</si>
  <si>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</si>
  <si>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</si>
  <si>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</si>
  <si>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</si>
  <si>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</si>
  <si>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</si>
  <si>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</si>
  <si>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</si>
  <si>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</si>
  <si>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</si>
  <si>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</si>
  <si>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</si>
  <si>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</si>
  <si>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</si>
  <si>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</si>
  <si>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</si>
  <si>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</si>
  <si>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</si>
  <si>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</si>
  <si>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</si>
  <si>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</si>
  <si>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</si>
  <si>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</si>
  <si>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</si>
  <si>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</si>
  <si>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</si>
  <si>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</si>
  <si>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</si>
  <si>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</si>
  <si>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</si>
  <si>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</si>
  <si>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</si>
  <si>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</si>
  <si>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</si>
  <si>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</si>
  <si>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</si>
  <si>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</si>
  <si>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</si>
  <si>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</si>
  <si>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</si>
  <si>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</si>
  <si>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</si>
  <si>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</si>
  <si>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</si>
  <si>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</si>
  <si>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</si>
  <si>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</si>
  <si>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</si>
  <si>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</si>
  <si>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</si>
  <si>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</si>
  <si>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</si>
  <si>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</si>
  <si>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</si>
  <si>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</si>
  <si>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</si>
  <si>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</si>
  <si>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</si>
  <si>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</si>
  <si>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</si>
  <si>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</si>
  <si>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</si>
  <si>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</si>
  <si>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</si>
  <si>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</si>
  <si>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</si>
  <si>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</si>
  <si>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</si>
  <si>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</si>
  <si>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</si>
  <si>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</si>
  <si>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</si>
  <si>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</si>
  <si>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</si>
  <si>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</si>
  <si>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</si>
  <si>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</si>
  <si>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</si>
  <si>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</si>
  <si>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</si>
  <si>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</si>
  <si>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</si>
  <si>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</si>
  <si>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</si>
  <si>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</si>
  <si>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</si>
  <si>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</si>
  <si>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</si>
  <si>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</si>
  <si>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</si>
  <si>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</si>
  <si>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</si>
  <si>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</si>
  <si>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</si>
  <si>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</si>
  <si>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</si>
  <si>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</si>
  <si>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</si>
  <si>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</si>
  <si>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</si>
  <si>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</si>
  <si>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</si>
  <si>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</si>
  <si>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</si>
  <si>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</si>
  <si>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</si>
  <si>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</si>
  <si>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</si>
  <si>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</si>
  <si>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</si>
  <si>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</si>
  <si>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</si>
  <si>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</si>
  <si>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</si>
  <si>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</si>
  <si>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</si>
  <si>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</si>
  <si>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</si>
  <si>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</si>
  <si>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</si>
  <si>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</si>
  <si>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</si>
  <si>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</si>
  <si>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</si>
  <si>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</si>
  <si>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</si>
  <si>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</si>
  <si>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</si>
  <si>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</si>
  <si>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</si>
  <si>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</si>
  <si>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</si>
  <si>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</si>
  <si>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</si>
  <si>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</si>
  <si>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</si>
  <si>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</si>
  <si>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</si>
  <si>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</si>
  <si>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</si>
  <si>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</si>
  <si>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</si>
  <si>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</si>
  <si>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</si>
  <si>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</si>
  <si>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</si>
  <si>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</si>
  <si>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</si>
  <si>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</si>
  <si>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</si>
  <si>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</si>
  <si>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</si>
  <si>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</si>
  <si>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</si>
  <si>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</si>
  <si>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</si>
  <si>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</si>
  <si>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</si>
  <si>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</si>
  <si>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</si>
  <si>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</si>
  <si>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</si>
  <si>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</si>
  <si>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</si>
  <si>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</si>
  <si>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</si>
  <si>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</si>
  <si>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</si>
  <si>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</si>
  <si>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</si>
  <si>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</si>
  <si>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</si>
  <si>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</si>
  <si>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</si>
  <si>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</si>
  <si>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</si>
  <si>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</si>
  <si>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</si>
  <si>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</si>
  <si>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</si>
  <si>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</si>
  <si>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</si>
  <si>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</si>
  <si>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</si>
  <si>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</si>
  <si>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</si>
  <si>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</si>
  <si>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</si>
  <si>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</si>
  <si>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</si>
  <si>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</si>
  <si>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</si>
  <si>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</si>
  <si>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</si>
  <si>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</si>
  <si>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</si>
  <si>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</si>
  <si>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დეპოზიტური კორპორაციების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</si>
  <si>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</si>
  <si>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</si>
  <si>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</si>
  <si>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</si>
  <si>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</si>
  <si>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</si>
  <si>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</si>
  <si>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</si>
  <si>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</si>
  <si>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</si>
  <si>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</si>
  <si>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</si>
  <si>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</si>
  <si>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</si>
  <si>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</si>
  <si>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</si>
  <si>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</si>
  <si>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</si>
  <si>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</si>
  <si>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</si>
  <si>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</si>
  <si>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</si>
  <si>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</si>
  <si>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</si>
  <si>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</si>
  <si>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მოდიფიცირებული დეფიციტი (სსფ-ს პროგრამით)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</si>
  <si>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</si>
  <si>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</si>
  <si>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</si>
  <si>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</si>
  <si>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</si>
  <si>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</si>
  <si>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</si>
  <si>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</si>
  <si>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</si>
  <si>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</si>
  <si>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</si>
  <si>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</si>
  <si>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</si>
  <si>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</si>
  <si>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</si>
  <si>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</si>
  <si>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</si>
  <si>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 xml:space="preserve">მთავრობის ვალი პროცენტულად ნაერთი ბიუჯეტის შემოსავლებთან </t>
  </si>
  <si>
    <t>WEO</t>
  </si>
  <si>
    <t>Gross domestic product, constant prices</t>
  </si>
  <si>
    <t>Percent change</t>
  </si>
  <si>
    <t>Percent change (market exchange rates)</t>
  </si>
  <si>
    <t>Inflation, average consumer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</si>
</sst>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0.00000"/>
    <numFmt numFmtId="168" formatCode="#,##0.0"/>
    <numFmt numFmtId="169" formatCode="#,##0.000"/>
    <numFmt numFmtId="170" formatCode="0.000%"/>
    <numFmt numFmtId="171" formatCode="0.000000"/>
    <numFmt numFmtId="172" formatCode="0.000000000000000000"/>
    <numFmt numFmtId="173" formatCode="#,##0.0000"/>
  </numFmts>
  <fonts count="36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166" fontId="5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5" fillId="0" borderId="2" xfId="0" applyFont="1" applyBorder="1"/>
    <xf numFmtId="165" fontId="5" fillId="0" borderId="2" xfId="2" applyNumberFormat="1" applyFont="1" applyBorder="1"/>
    <xf numFmtId="166" fontId="4" fillId="0" borderId="0" xfId="0" applyNumberFormat="1" applyFont="1"/>
    <xf numFmtId="165" fontId="5" fillId="0" borderId="0" xfId="2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/>
    <xf numFmtId="167" fontId="0" fillId="0" borderId="0" xfId="0" applyNumberFormat="1"/>
    <xf numFmtId="0" fontId="9" fillId="0" borderId="0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8" fontId="0" fillId="0" borderId="0" xfId="2" applyNumberFormat="1" applyFont="1"/>
    <xf numFmtId="0" fontId="3" fillId="0" borderId="0" xfId="0" applyFont="1" applyBorder="1"/>
    <xf numFmtId="168" fontId="5" fillId="0" borderId="0" xfId="0" applyNumberFormat="1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168" fontId="5" fillId="0" borderId="2" xfId="0" applyNumberFormat="1" applyFont="1" applyBorder="1"/>
    <xf numFmtId="0" fontId="5" fillId="0" borderId="1" xfId="0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8" fontId="5" fillId="0" borderId="4" xfId="0" applyNumberFormat="1" applyFont="1" applyBorder="1"/>
    <xf numFmtId="167" fontId="11" fillId="0" borderId="0" xfId="0" applyNumberFormat="1" applyFont="1"/>
    <xf numFmtId="0" fontId="4" fillId="0" borderId="0" xfId="0" applyFont="1" applyBorder="1" applyAlignment="1"/>
    <xf numFmtId="164" fontId="0" fillId="0" borderId="0" xfId="0" applyNumberFormat="1"/>
    <xf numFmtId="0" fontId="8" fillId="0" borderId="0" xfId="0" applyFont="1" applyAlignment="1"/>
    <xf numFmtId="168" fontId="5" fillId="0" borderId="1" xfId="0" applyNumberFormat="1" applyFont="1" applyBorder="1"/>
    <xf numFmtId="169" fontId="5" fillId="0" borderId="0" xfId="0" applyNumberFormat="1" applyFont="1" applyBorder="1"/>
    <xf numFmtId="10" fontId="0" fillId="0" borderId="0" xfId="0" applyNumberFormat="1"/>
    <xf numFmtId="171" fontId="0" fillId="0" borderId="0" xfId="0" applyNumberFormat="1"/>
    <xf numFmtId="170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0" fontId="4" fillId="0" borderId="4" xfId="0" applyFont="1" applyBorder="1"/>
    <xf numFmtId="165" fontId="5" fillId="0" borderId="4" xfId="2" applyNumberFormat="1" applyFont="1" applyBorder="1"/>
    <xf numFmtId="166" fontId="5" fillId="0" borderId="4" xfId="0" applyNumberFormat="1" applyFont="1" applyBorder="1"/>
    <xf numFmtId="0" fontId="5" fillId="0" borderId="4" xfId="0" applyFont="1" applyBorder="1"/>
    <xf numFmtId="165" fontId="5" fillId="0" borderId="5" xfId="2" applyNumberFormat="1" applyFont="1" applyBorder="1"/>
    <xf numFmtId="168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2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8" fontId="34" fillId="0" borderId="0" xfId="2" applyNumberFormat="1" applyFont="1"/>
    <xf numFmtId="3" fontId="0" fillId="0" borderId="0" xfId="0" applyNumberFormat="1"/>
    <xf numFmtId="173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left" wrapText="1" indent="1"/>
    </xf>
    <xf numFmtId="168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centerContinuous"/>
    </xf>
    <xf numFmtId="0" fontId="4" fillId="0" borderId="5" xfId="0" applyFont="1" applyBorder="1"/>
    <xf numFmtId="168" fontId="4" fillId="0" borderId="4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wrapText="1"/>
    </xf>
    <xf numFmtId="166" fontId="11" fillId="0" borderId="0" xfId="0" applyNumberFormat="1" applyFont="1"/>
    <xf numFmtId="0" fontId="4" fillId="0" borderId="15" xfId="0" applyFont="1" applyBorder="1" applyAlignment="1">
      <alignment wrapText="1"/>
    </xf>
    <xf numFmtId="165" fontId="5" fillId="0" borderId="15" xfId="2" applyNumberFormat="1" applyFont="1" applyBorder="1"/>
    <xf numFmtId="165" fontId="5" fillId="0" borderId="16" xfId="2" applyNumberFormat="1" applyFont="1" applyBorder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243" activePane="bottomRight" state="frozen"/>
      <selection pane="topRight" activeCell="C1" sqref="C1"/>
      <selection pane="bottomLeft" activeCell="A2" sqref="A2"/>
      <selection pane="bottomRight" activeCell="AB232" sqref="AB232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2" customWidth="1"/>
  </cols>
  <sheetData>
    <row r="1" spans="1:34" ht="15">
      <c r="A1" s="1" t="s">
        <v>354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8">
        <v>2007</v>
      </c>
      <c r="P1" s="8">
        <v>2008</v>
      </c>
      <c r="Q1" s="8">
        <v>2009</v>
      </c>
      <c r="R1" s="8">
        <v>2010</v>
      </c>
      <c r="S1" s="8">
        <v>2011</v>
      </c>
      <c r="T1" s="8">
        <v>2012</v>
      </c>
      <c r="U1" s="8">
        <v>2013</v>
      </c>
      <c r="V1" s="8">
        <v>2014</v>
      </c>
      <c r="W1" s="8">
        <v>2015</v>
      </c>
      <c r="X1" s="8">
        <v>2016</v>
      </c>
      <c r="Y1" s="8">
        <v>2017</v>
      </c>
      <c r="Z1" s="8">
        <v>2018</v>
      </c>
      <c r="AA1" s="8">
        <v>2019</v>
      </c>
      <c r="AB1" s="8">
        <v>2020</v>
      </c>
      <c r="AC1" s="8">
        <v>2021</v>
      </c>
      <c r="AD1" s="8">
        <v>2022</v>
      </c>
      <c r="AE1" s="8">
        <v>2023</v>
      </c>
      <c r="AF1" s="8">
        <v>2024</v>
      </c>
      <c r="AG1" s="8">
        <v>2025</v>
      </c>
      <c r="AH1" s="8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355</v>
      </c>
      <c r="I3" s="2"/>
      <c r="R3" s="2"/>
    </row>
    <row r="4" spans="1:34">
      <c r="A4" s="23" t="s">
        <v>356</v>
      </c>
      <c r="I4" s="2"/>
    </row>
    <row r="5" spans="1:34">
      <c r="A5" s="24" t="s">
        <v>275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26" t="s">
        <v>276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26" t="s">
        <v>277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24" t="s">
        <v>268</v>
      </c>
      <c r="C8" s="64">
        <v>715.09999999999991</v>
      </c>
      <c r="D8" s="64">
        <v>826.96092190494153</v>
      </c>
      <c r="E8" s="64">
        <v>885.87825001370709</v>
      </c>
      <c r="F8" s="64">
        <v>1447.6793036220797</v>
      </c>
      <c r="G8" s="64">
        <v>1548.2409657398575</v>
      </c>
      <c r="H8" s="64">
        <v>1664.8395256933791</v>
      </c>
      <c r="I8" s="64">
        <v>2095.9738489904807</v>
      </c>
      <c r="J8" s="64">
        <v>2203.648207804325</v>
      </c>
      <c r="K8" s="64">
        <v>2871.5347693679378</v>
      </c>
      <c r="L8" s="64">
        <v>3560.2542706529425</v>
      </c>
      <c r="M8" s="64">
        <v>4551.7376171666638</v>
      </c>
      <c r="N8" s="64">
        <v>5134.312602961184</v>
      </c>
      <c r="O8" s="64">
        <v>6912.7096120364031</v>
      </c>
      <c r="P8" s="64">
        <v>6475.9131325868912</v>
      </c>
      <c r="Q8" s="64">
        <v>3818.4498742069736</v>
      </c>
      <c r="R8" s="64">
        <v>4478.6738299207909</v>
      </c>
      <c r="S8" s="64">
        <v>5657.2413801229095</v>
      </c>
      <c r="T8" s="64">
        <v>7045.3541300181832</v>
      </c>
      <c r="U8" s="64">
        <v>6001.9945396417843</v>
      </c>
      <c r="V8" s="64">
        <v>7907.3319397748082</v>
      </c>
      <c r="W8" s="64">
        <v>8923.0961124763526</v>
      </c>
      <c r="X8" s="64">
        <v>10805.292504131821</v>
      </c>
      <c r="Y8" s="64">
        <v>11123.896558581213</v>
      </c>
      <c r="Z8" s="64">
        <v>12542.643127881802</v>
      </c>
      <c r="AA8" s="64">
        <v>12460.393367226843</v>
      </c>
      <c r="AB8" s="64">
        <v>12920.865478228809</v>
      </c>
      <c r="AC8" s="64"/>
      <c r="AD8" s="64"/>
      <c r="AE8" s="64"/>
      <c r="AF8" s="64"/>
      <c r="AG8" s="64"/>
      <c r="AH8" s="64"/>
    </row>
    <row r="9" spans="1:34">
      <c r="A9" s="26" t="s">
        <v>276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26" t="s">
        <v>277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24" t="s">
        <v>263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26" t="s">
        <v>264</v>
      </c>
      <c r="B12" s="8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26" t="s">
        <v>265</v>
      </c>
      <c r="B13" s="8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24" t="s">
        <v>266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26" t="s">
        <v>264</v>
      </c>
      <c r="B15" s="8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26" t="s">
        <v>265</v>
      </c>
      <c r="B16" s="8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23" t="s">
        <v>278</v>
      </c>
      <c r="B17" t="s">
        <v>61</v>
      </c>
      <c r="C17" s="64">
        <v>2626.7898347790174</v>
      </c>
      <c r="D17" s="64">
        <v>4069.5522126012693</v>
      </c>
      <c r="E17" s="64">
        <v>4791.6841292528788</v>
      </c>
      <c r="F17" s="64">
        <v>5283.143123440389</v>
      </c>
      <c r="G17" s="64">
        <v>5963.3451709794908</v>
      </c>
      <c r="H17" s="64">
        <v>6357.1647408881208</v>
      </c>
      <c r="I17" s="64">
        <v>7020.901238352536</v>
      </c>
      <c r="J17" s="64">
        <v>7843.5775729519492</v>
      </c>
      <c r="K17" s="64">
        <v>9009.2398326778111</v>
      </c>
      <c r="L17" s="64">
        <v>10334.945734017505</v>
      </c>
      <c r="M17" s="64">
        <v>12224.979362426819</v>
      </c>
      <c r="N17" s="64">
        <v>14506.689573124906</v>
      </c>
      <c r="O17" s="64">
        <v>17877.08665571743</v>
      </c>
      <c r="P17" s="64">
        <v>20066.330849453487</v>
      </c>
      <c r="Q17" s="64">
        <v>18920.834080632452</v>
      </c>
      <c r="R17" s="64">
        <v>21821.5692222576</v>
      </c>
      <c r="S17" s="64">
        <v>25478.724434617408</v>
      </c>
      <c r="T17" s="64">
        <v>27227.328062034867</v>
      </c>
      <c r="U17" s="64">
        <v>28593.048837859333</v>
      </c>
      <c r="V17" s="64">
        <v>31124.095146338845</v>
      </c>
      <c r="W17" s="64">
        <v>33935.015582911787</v>
      </c>
      <c r="X17" s="64">
        <v>35836.018088688121</v>
      </c>
      <c r="Y17" s="64">
        <v>40761.66345677436</v>
      </c>
      <c r="Z17" s="64">
        <v>44599.342780523977</v>
      </c>
      <c r="AA17" s="64">
        <v>49252.653853253993</v>
      </c>
      <c r="AB17" s="64">
        <v>49407.260808239706</v>
      </c>
      <c r="AC17" s="64"/>
      <c r="AD17" s="64"/>
      <c r="AE17" s="64"/>
      <c r="AF17" s="64"/>
      <c r="AG17" s="64"/>
      <c r="AH17" s="64"/>
    </row>
    <row r="18" spans="1:34">
      <c r="A18" s="2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2"/>
      <c r="R18" s="52"/>
    </row>
    <row r="19" spans="1:34">
      <c r="A19" s="23" t="s">
        <v>357</v>
      </c>
      <c r="C19" s="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</row>
    <row r="20" spans="1:34">
      <c r="A20" s="24" t="s">
        <v>275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26" t="s">
        <v>276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26" t="s">
        <v>277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24" t="s">
        <v>268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26" t="s">
        <v>276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26" t="s">
        <v>277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24" t="s">
        <v>263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26" t="s">
        <v>264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26" t="s">
        <v>265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24" t="s">
        <v>266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26" t="s">
        <v>264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26" t="s">
        <v>265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23" t="s">
        <v>278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23"/>
      <c r="C33" s="2"/>
      <c r="D33" s="2"/>
      <c r="E33" s="2"/>
      <c r="F33" s="2"/>
      <c r="G33" s="2"/>
      <c r="H33" s="2"/>
      <c r="I33" s="2"/>
      <c r="J33" s="2"/>
      <c r="K33" s="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8"/>
      <c r="AD33" s="8"/>
      <c r="AE33" s="8"/>
      <c r="AF33" s="8"/>
      <c r="AG33" s="8"/>
      <c r="AH33" s="62"/>
    </row>
    <row r="34" spans="1:34" ht="15">
      <c r="A34" s="1" t="s">
        <v>358</v>
      </c>
      <c r="C34" s="2"/>
      <c r="D34" s="2"/>
      <c r="E34" s="2"/>
      <c r="F34" s="2"/>
      <c r="G34" s="2"/>
      <c r="H34" s="2"/>
      <c r="I34" s="2"/>
      <c r="J34" s="2"/>
      <c r="K34" s="2"/>
      <c r="L34" s="62"/>
      <c r="M34" s="62"/>
      <c r="N34" s="62"/>
      <c r="O34" s="62"/>
      <c r="P34" s="62"/>
      <c r="Q34" s="62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4">
      <c r="A35" s="23"/>
      <c r="C35" s="15"/>
      <c r="D35" s="15"/>
      <c r="E35" s="15"/>
      <c r="F35" s="15"/>
      <c r="G35" s="15"/>
      <c r="H35" s="15"/>
      <c r="I35" s="15"/>
      <c r="J35" s="15"/>
      <c r="K35" s="15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8"/>
      <c r="AD35" s="8"/>
      <c r="AE35" s="8"/>
      <c r="AF35" s="8"/>
      <c r="AG35" s="8"/>
      <c r="AH35" s="62"/>
    </row>
    <row r="36" spans="1:34">
      <c r="A36" s="9" t="s">
        <v>559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23"/>
      <c r="C37" s="2"/>
      <c r="D37" s="2"/>
      <c r="E37" s="2"/>
      <c r="F37" s="2"/>
      <c r="G37" s="2"/>
      <c r="H37" s="2"/>
      <c r="I37" s="2"/>
      <c r="J37" s="2"/>
      <c r="K37" s="2"/>
      <c r="L37" s="2"/>
      <c r="R37" s="52"/>
    </row>
    <row r="38" spans="1:34">
      <c r="A38" s="23" t="s">
        <v>269</v>
      </c>
      <c r="B38" t="s">
        <v>67</v>
      </c>
      <c r="C38" s="27">
        <f t="shared" ref="C38:Z38" si="92">C39+C55+C59+C60</f>
        <v>271.72499999999997</v>
      </c>
      <c r="D38" s="27">
        <f t="shared" si="92"/>
        <v>496.54200000000003</v>
      </c>
      <c r="E38" s="27">
        <f t="shared" si="92"/>
        <v>708.30499999999995</v>
      </c>
      <c r="F38" s="27">
        <f t="shared" si="92"/>
        <v>769.72500000000002</v>
      </c>
      <c r="G38" s="27">
        <f t="shared" si="92"/>
        <v>876.59</v>
      </c>
      <c r="H38" s="27">
        <f t="shared" si="92"/>
        <v>931.67570000000001</v>
      </c>
      <c r="I38" s="27">
        <f t="shared" si="92"/>
        <v>1105.6788019999999</v>
      </c>
      <c r="J38" s="27">
        <f t="shared" si="92"/>
        <v>1211.0166000000004</v>
      </c>
      <c r="K38" s="27">
        <f t="shared" si="92"/>
        <v>1367.8126999999999</v>
      </c>
      <c r="L38" s="27">
        <f t="shared" si="92"/>
        <v>2266.625122142857</v>
      </c>
      <c r="M38" s="27">
        <f t="shared" si="92"/>
        <v>2810.2504319999998</v>
      </c>
      <c r="N38" s="27">
        <f t="shared" si="92"/>
        <v>3694.6843939</v>
      </c>
      <c r="O38" s="27">
        <f t="shared" si="92"/>
        <v>4972.6350360000006</v>
      </c>
      <c r="P38" s="27">
        <f t="shared" si="92"/>
        <v>5854.1751783</v>
      </c>
      <c r="Q38" s="27">
        <f t="shared" si="92"/>
        <v>5264.4950890400005</v>
      </c>
      <c r="R38" s="27">
        <f t="shared" si="92"/>
        <v>5865.8005007991997</v>
      </c>
      <c r="S38" s="27">
        <f t="shared" si="92"/>
        <v>6873.6614105635999</v>
      </c>
      <c r="T38" s="27">
        <f t="shared" si="92"/>
        <v>7560.0456340400006</v>
      </c>
      <c r="U38" s="27">
        <f t="shared" si="92"/>
        <v>7434.1522711159068</v>
      </c>
      <c r="V38" s="27">
        <f t="shared" si="92"/>
        <v>8118.8382229669996</v>
      </c>
      <c r="W38" s="27">
        <f t="shared" si="92"/>
        <v>8963.1731824360013</v>
      </c>
      <c r="X38" s="27">
        <f t="shared" si="92"/>
        <v>9675.5067724260043</v>
      </c>
      <c r="Y38" s="27">
        <f t="shared" si="92"/>
        <v>10921.173906980001</v>
      </c>
      <c r="Z38" s="27">
        <f t="shared" si="92"/>
        <v>11822.151901180001</v>
      </c>
      <c r="AA38" s="27">
        <f t="shared" ref="AA38:AG38" si="93">AA39+AA55+AA59+AA60</f>
        <v>12907.343685770002</v>
      </c>
      <c r="AB38" s="27">
        <f t="shared" si="93"/>
        <v>12407.017042519999</v>
      </c>
      <c r="AC38" s="27">
        <f t="shared" si="93"/>
        <v>13402</v>
      </c>
      <c r="AD38" s="27">
        <f t="shared" si="93"/>
        <v>15221</v>
      </c>
      <c r="AE38" s="27">
        <f t="shared" si="93"/>
        <v>16673</v>
      </c>
      <c r="AF38" s="27">
        <f t="shared" si="93"/>
        <v>18243</v>
      </c>
      <c r="AG38" s="27">
        <f t="shared" si="93"/>
        <v>19670</v>
      </c>
      <c r="AH38" s="27"/>
    </row>
    <row r="39" spans="1:34">
      <c r="A39" s="24" t="s">
        <v>261</v>
      </c>
      <c r="B39" t="s">
        <v>45</v>
      </c>
      <c r="C39" s="27">
        <f t="shared" ref="C39:Z39" si="94">C40+C41</f>
        <v>142.94499999999999</v>
      </c>
      <c r="D39" s="27">
        <f t="shared" si="94"/>
        <v>324.22500000000002</v>
      </c>
      <c r="E39" s="27">
        <f t="shared" si="94"/>
        <v>514.68599999999992</v>
      </c>
      <c r="F39" s="27">
        <f t="shared" si="94"/>
        <v>543.32400000000007</v>
      </c>
      <c r="G39" s="27">
        <f t="shared" si="94"/>
        <v>683.245</v>
      </c>
      <c r="H39" s="27">
        <f t="shared" si="94"/>
        <v>740.34780000000001</v>
      </c>
      <c r="I39" s="27">
        <f t="shared" si="94"/>
        <v>833.16559999999993</v>
      </c>
      <c r="J39" s="27">
        <f t="shared" si="94"/>
        <v>946.19430000000011</v>
      </c>
      <c r="K39" s="27">
        <f t="shared" si="94"/>
        <v>1027.441</v>
      </c>
      <c r="L39" s="27">
        <f t="shared" si="94"/>
        <v>1530.2509381428572</v>
      </c>
      <c r="M39" s="27">
        <f t="shared" si="94"/>
        <v>1982.6646180000002</v>
      </c>
      <c r="N39" s="27">
        <f t="shared" si="94"/>
        <v>2646.5407690000002</v>
      </c>
      <c r="O39" s="27">
        <f t="shared" si="94"/>
        <v>3669.0894360000002</v>
      </c>
      <c r="P39" s="27">
        <f t="shared" si="94"/>
        <v>4752.6569179999997</v>
      </c>
      <c r="Q39" s="27">
        <f t="shared" si="94"/>
        <v>4388.873634040001</v>
      </c>
      <c r="R39" s="27">
        <f t="shared" si="94"/>
        <v>4867.4405007992</v>
      </c>
      <c r="S39" s="27">
        <f t="shared" si="94"/>
        <v>6134.7518580236001</v>
      </c>
      <c r="T39" s="27">
        <f t="shared" si="94"/>
        <v>6670.9694821400008</v>
      </c>
      <c r="U39" s="27">
        <f t="shared" si="94"/>
        <v>6659.2953364259065</v>
      </c>
      <c r="V39" s="27">
        <f t="shared" si="94"/>
        <v>7241.556858216999</v>
      </c>
      <c r="W39" s="27">
        <f t="shared" si="94"/>
        <v>8010.8563513100007</v>
      </c>
      <c r="X39" s="27">
        <f t="shared" si="94"/>
        <v>8786.0653158800014</v>
      </c>
      <c r="Y39" s="27">
        <f t="shared" si="94"/>
        <v>9778.94832933</v>
      </c>
      <c r="Z39" s="27">
        <f t="shared" si="94"/>
        <v>10506.31617455</v>
      </c>
      <c r="AA39" s="27">
        <f t="shared" ref="AA39:AG39" si="95">AA40+AA41</f>
        <v>11417.838802509999</v>
      </c>
      <c r="AB39" s="27">
        <f t="shared" si="95"/>
        <v>10964.412546380001</v>
      </c>
      <c r="AC39" s="27">
        <f t="shared" si="95"/>
        <v>12045</v>
      </c>
      <c r="AD39" s="27">
        <f t="shared" si="95"/>
        <v>13682</v>
      </c>
      <c r="AE39" s="27">
        <f t="shared" si="95"/>
        <v>15042</v>
      </c>
      <c r="AF39" s="27">
        <f t="shared" si="95"/>
        <v>16505</v>
      </c>
      <c r="AG39" s="27">
        <f t="shared" si="95"/>
        <v>17813</v>
      </c>
      <c r="AH39" s="27"/>
    </row>
    <row r="40" spans="1:34">
      <c r="A40" s="26" t="s">
        <v>283</v>
      </c>
      <c r="B40" t="s">
        <v>43</v>
      </c>
      <c r="C40" s="27">
        <f t="shared" ref="C40:Z40" si="96">C44+C47+C50</f>
        <v>66.745000000000005</v>
      </c>
      <c r="D40" s="27">
        <f t="shared" si="96"/>
        <v>158.42699999999999</v>
      </c>
      <c r="E40" s="27">
        <f t="shared" si="96"/>
        <v>319.43099999999998</v>
      </c>
      <c r="F40" s="27">
        <f t="shared" si="96"/>
        <v>304.017</v>
      </c>
      <c r="G40" s="27">
        <f t="shared" si="96"/>
        <v>397.04399999999998</v>
      </c>
      <c r="H40" s="27">
        <f t="shared" si="96"/>
        <v>436.84109999999998</v>
      </c>
      <c r="I40" s="27">
        <f t="shared" si="96"/>
        <v>511.40429999999998</v>
      </c>
      <c r="J40" s="27">
        <f t="shared" si="96"/>
        <v>578.0308</v>
      </c>
      <c r="K40" s="27">
        <f t="shared" si="96"/>
        <v>607.80729999999994</v>
      </c>
      <c r="L40" s="27">
        <f t="shared" si="96"/>
        <v>909.63673314285711</v>
      </c>
      <c r="M40" s="27">
        <f t="shared" si="96"/>
        <v>1397.2579480000002</v>
      </c>
      <c r="N40" s="27">
        <f t="shared" si="96"/>
        <v>1800.647397</v>
      </c>
      <c r="O40" s="27">
        <f t="shared" si="96"/>
        <v>2454.268321</v>
      </c>
      <c r="P40" s="27">
        <f t="shared" si="96"/>
        <v>2639.3485939999996</v>
      </c>
      <c r="Q40" s="27">
        <f t="shared" si="96"/>
        <v>2530.8960540400003</v>
      </c>
      <c r="R40" s="27">
        <f t="shared" si="96"/>
        <v>2834.2969076431</v>
      </c>
      <c r="S40" s="27">
        <f t="shared" si="96"/>
        <v>3492.7267112299996</v>
      </c>
      <c r="T40" s="27">
        <f t="shared" si="96"/>
        <v>3790.0169594900008</v>
      </c>
      <c r="U40" s="27">
        <f t="shared" si="96"/>
        <v>3659.4208167577071</v>
      </c>
      <c r="V40" s="27">
        <f t="shared" si="96"/>
        <v>4203.610525226999</v>
      </c>
      <c r="W40" s="27">
        <f t="shared" si="96"/>
        <v>4445.4804150300006</v>
      </c>
      <c r="X40" s="27">
        <f t="shared" si="96"/>
        <v>4426.0920999800001</v>
      </c>
      <c r="Y40" s="27">
        <f t="shared" si="96"/>
        <v>5645.15363824</v>
      </c>
      <c r="Z40" s="27">
        <f t="shared" si="96"/>
        <v>5966.0533188399995</v>
      </c>
      <c r="AA40" s="27">
        <f t="shared" ref="AA40:AG40" si="97">AA44+AA47+AA50</f>
        <v>6824.7702910299995</v>
      </c>
      <c r="AB40" s="27">
        <f t="shared" si="97"/>
        <v>6530.9947443500005</v>
      </c>
      <c r="AC40" s="27">
        <f t="shared" si="97"/>
        <v>6858</v>
      </c>
      <c r="AD40" s="27">
        <f t="shared" si="97"/>
        <v>7787</v>
      </c>
      <c r="AE40" s="27">
        <f t="shared" si="97"/>
        <v>8541</v>
      </c>
      <c r="AF40" s="27">
        <f t="shared" si="97"/>
        <v>9351</v>
      </c>
      <c r="AG40" s="27">
        <f t="shared" si="97"/>
        <v>10069</v>
      </c>
      <c r="AH40" s="27"/>
    </row>
    <row r="41" spans="1:34">
      <c r="A41" s="26" t="s">
        <v>284</v>
      </c>
      <c r="B41" t="s">
        <v>44</v>
      </c>
      <c r="C41" s="27">
        <f t="shared" ref="C41:Z41" si="98">C42+C43+C51+C54</f>
        <v>76.2</v>
      </c>
      <c r="D41" s="27">
        <f t="shared" si="98"/>
        <v>165.798</v>
      </c>
      <c r="E41" s="27">
        <f t="shared" si="98"/>
        <v>195.255</v>
      </c>
      <c r="F41" s="27">
        <f t="shared" si="98"/>
        <v>239.30700000000002</v>
      </c>
      <c r="G41" s="27">
        <f t="shared" si="98"/>
        <v>286.20100000000002</v>
      </c>
      <c r="H41" s="27">
        <f t="shared" si="98"/>
        <v>303.50670000000008</v>
      </c>
      <c r="I41" s="27">
        <f t="shared" si="98"/>
        <v>321.76129999999995</v>
      </c>
      <c r="J41" s="27">
        <f t="shared" si="98"/>
        <v>368.16350000000006</v>
      </c>
      <c r="K41" s="27">
        <f t="shared" si="98"/>
        <v>419.63370000000009</v>
      </c>
      <c r="L41" s="27">
        <f t="shared" si="98"/>
        <v>620.61420499999997</v>
      </c>
      <c r="M41" s="27">
        <f t="shared" si="98"/>
        <v>585.40666999999996</v>
      </c>
      <c r="N41" s="27">
        <f t="shared" si="98"/>
        <v>845.893372</v>
      </c>
      <c r="O41" s="27">
        <f t="shared" si="98"/>
        <v>1214.821115</v>
      </c>
      <c r="P41" s="27">
        <f t="shared" si="98"/>
        <v>2113.3083240000001</v>
      </c>
      <c r="Q41" s="27">
        <f t="shared" si="98"/>
        <v>1857.9775800000002</v>
      </c>
      <c r="R41" s="27">
        <f t="shared" si="98"/>
        <v>2033.1435931561</v>
      </c>
      <c r="S41" s="27">
        <f t="shared" si="98"/>
        <v>2642.0251467936005</v>
      </c>
      <c r="T41" s="27">
        <f t="shared" si="98"/>
        <v>2880.95252265</v>
      </c>
      <c r="U41" s="27">
        <f t="shared" si="98"/>
        <v>2999.8745196681998</v>
      </c>
      <c r="V41" s="27">
        <f t="shared" si="98"/>
        <v>3037.94633299</v>
      </c>
      <c r="W41" s="27">
        <f t="shared" si="98"/>
        <v>3565.3759362800001</v>
      </c>
      <c r="X41" s="27">
        <f t="shared" si="98"/>
        <v>4359.9732159000005</v>
      </c>
      <c r="Y41" s="27">
        <f t="shared" si="98"/>
        <v>4133.79469109</v>
      </c>
      <c r="Z41" s="27">
        <f t="shared" si="98"/>
        <v>4540.2628557099997</v>
      </c>
      <c r="AA41" s="27">
        <f t="shared" ref="AA41" si="99">AA42+AA43+AA51+AA54</f>
        <v>4593.0685114799999</v>
      </c>
      <c r="AB41" s="27">
        <f>AB42+AB43+AB51+AB54</f>
        <v>4433.4178020300005</v>
      </c>
      <c r="AC41" s="27">
        <f t="shared" ref="AC41:AG41" si="100">AC42+AC43+AC51+AC54</f>
        <v>5187</v>
      </c>
      <c r="AD41" s="27">
        <f t="shared" si="100"/>
        <v>5895</v>
      </c>
      <c r="AE41" s="27">
        <f t="shared" si="100"/>
        <v>6501</v>
      </c>
      <c r="AF41" s="27">
        <f t="shared" si="100"/>
        <v>7154</v>
      </c>
      <c r="AG41" s="27">
        <f t="shared" si="100"/>
        <v>7744</v>
      </c>
      <c r="AH41" s="27"/>
    </row>
    <row r="42" spans="1:34">
      <c r="A42" s="28" t="s">
        <v>359</v>
      </c>
      <c r="C42" s="64">
        <v>20.9</v>
      </c>
      <c r="D42" s="64">
        <v>43.856999999999999</v>
      </c>
      <c r="E42" s="64">
        <v>76.992999999999995</v>
      </c>
      <c r="F42" s="64">
        <v>88.563000000000002</v>
      </c>
      <c r="G42" s="64">
        <v>104.85300000000001</v>
      </c>
      <c r="H42" s="64">
        <v>108.36500000000001</v>
      </c>
      <c r="I42" s="64">
        <v>135.76300000000001</v>
      </c>
      <c r="J42" s="64">
        <v>143.036</v>
      </c>
      <c r="K42" s="64">
        <v>152.881</v>
      </c>
      <c r="L42" s="64">
        <v>268.64989199999997</v>
      </c>
      <c r="M42" s="64">
        <v>290.68501600000002</v>
      </c>
      <c r="N42" s="64">
        <v>385.94549400000005</v>
      </c>
      <c r="O42" s="64">
        <v>526.74809000000005</v>
      </c>
      <c r="P42" s="64">
        <v>1296.3440000000001</v>
      </c>
      <c r="Q42" s="64">
        <v>1118.94596</v>
      </c>
      <c r="R42" s="64">
        <v>1202</v>
      </c>
      <c r="S42" s="64">
        <v>1551.0399848700001</v>
      </c>
      <c r="T42" s="64">
        <v>1764.7542865599999</v>
      </c>
      <c r="U42" s="64">
        <v>1934.3427214499998</v>
      </c>
      <c r="V42" s="64">
        <v>1938.7944787800002</v>
      </c>
      <c r="W42" s="64">
        <v>2223.2206086800002</v>
      </c>
      <c r="X42" s="64">
        <v>2414.0503322700001</v>
      </c>
      <c r="Y42" s="64">
        <v>2918.86540638</v>
      </c>
      <c r="Z42" s="64">
        <v>3247.0888309499996</v>
      </c>
      <c r="AA42" s="64">
        <v>3482.7938229499996</v>
      </c>
      <c r="AB42" s="64">
        <v>3326.7350886700001</v>
      </c>
      <c r="AC42" s="64">
        <v>3809</v>
      </c>
      <c r="AD42" s="64">
        <v>4383</v>
      </c>
      <c r="AE42" s="64">
        <v>4868</v>
      </c>
      <c r="AF42" s="64">
        <v>5392</v>
      </c>
      <c r="AG42" s="64">
        <v>5869</v>
      </c>
      <c r="AH42" s="64"/>
    </row>
    <row r="43" spans="1:34">
      <c r="A43" s="28" t="s">
        <v>360</v>
      </c>
      <c r="C43" s="64">
        <v>28.6</v>
      </c>
      <c r="D43" s="64">
        <v>33.164000000000001</v>
      </c>
      <c r="E43" s="64">
        <v>38.900000000000006</v>
      </c>
      <c r="F43" s="64">
        <v>50.933</v>
      </c>
      <c r="G43" s="64">
        <v>55.456000000000003</v>
      </c>
      <c r="H43" s="64">
        <v>80.156000000000006</v>
      </c>
      <c r="I43" s="64">
        <v>66.453000000000003</v>
      </c>
      <c r="J43" s="64">
        <v>82.539000000000001</v>
      </c>
      <c r="K43" s="64">
        <v>101.509</v>
      </c>
      <c r="L43" s="64">
        <v>161.58968000000002</v>
      </c>
      <c r="M43" s="64">
        <v>210.30123299999997</v>
      </c>
      <c r="N43" s="64">
        <v>341.07047</v>
      </c>
      <c r="O43" s="64">
        <v>554.79632500000002</v>
      </c>
      <c r="P43" s="64">
        <v>592.11912399999994</v>
      </c>
      <c r="Q43" s="64">
        <v>517.65272000000004</v>
      </c>
      <c r="R43" s="64">
        <v>575.96798203000003</v>
      </c>
      <c r="S43" s="64">
        <v>832.20127835999995</v>
      </c>
      <c r="T43" s="64">
        <v>850.99504448000005</v>
      </c>
      <c r="U43" s="64">
        <v>806.54527865999978</v>
      </c>
      <c r="V43" s="64">
        <v>828.82314112999995</v>
      </c>
      <c r="W43" s="64">
        <v>1025.2284216200001</v>
      </c>
      <c r="X43" s="64">
        <v>1055.9364862300001</v>
      </c>
      <c r="Y43" s="64">
        <v>756.55550201999995</v>
      </c>
      <c r="Z43" s="64">
        <v>736.62435352</v>
      </c>
      <c r="AA43" s="64">
        <v>866.28887207000002</v>
      </c>
      <c r="AB43" s="64">
        <v>919.44058055999994</v>
      </c>
      <c r="AC43" s="64">
        <v>907</v>
      </c>
      <c r="AD43" s="64">
        <v>997</v>
      </c>
      <c r="AE43" s="64">
        <v>1088</v>
      </c>
      <c r="AF43" s="64">
        <v>1186</v>
      </c>
      <c r="AG43" s="64">
        <v>1275</v>
      </c>
      <c r="AH43" s="64"/>
    </row>
    <row r="44" spans="1:34">
      <c r="A44" s="28" t="s">
        <v>361</v>
      </c>
      <c r="C44" s="27">
        <v>58.5</v>
      </c>
      <c r="D44" s="27">
        <f t="shared" ref="D44:AG44" si="101">D45+D46</f>
        <v>124.34399999999999</v>
      </c>
      <c r="E44" s="27">
        <f t="shared" si="101"/>
        <v>205.48</v>
      </c>
      <c r="F44" s="27">
        <f t="shared" si="101"/>
        <v>208.66800000000001</v>
      </c>
      <c r="G44" s="27">
        <f t="shared" si="101"/>
        <v>244.41300000000001</v>
      </c>
      <c r="H44" s="27">
        <f t="shared" si="101"/>
        <v>289.25700000000001</v>
      </c>
      <c r="I44" s="27">
        <f t="shared" si="101"/>
        <v>355.76499999999999</v>
      </c>
      <c r="J44" s="27">
        <f t="shared" si="101"/>
        <v>413.74099999999999</v>
      </c>
      <c r="K44" s="27">
        <f t="shared" si="101"/>
        <v>415.17899999999997</v>
      </c>
      <c r="L44" s="27">
        <f t="shared" si="101"/>
        <v>628.15812499999993</v>
      </c>
      <c r="M44" s="27">
        <f t="shared" si="101"/>
        <v>987.43173300000001</v>
      </c>
      <c r="N44" s="27">
        <f t="shared" si="101"/>
        <v>1332.65119</v>
      </c>
      <c r="O44" s="27">
        <f t="shared" si="101"/>
        <v>1973.6658</v>
      </c>
      <c r="P44" s="27">
        <f t="shared" si="101"/>
        <v>2068.9883599999998</v>
      </c>
      <c r="Q44" s="27">
        <f t="shared" si="101"/>
        <v>2051.748</v>
      </c>
      <c r="R44" s="27">
        <f t="shared" si="101"/>
        <v>2203.0933771544001</v>
      </c>
      <c r="S44" s="27">
        <f t="shared" si="101"/>
        <v>2784.3462878999999</v>
      </c>
      <c r="T44" s="27">
        <f t="shared" si="101"/>
        <v>3040.3318509400005</v>
      </c>
      <c r="U44" s="27">
        <f t="shared" si="101"/>
        <v>2847.8674677671997</v>
      </c>
      <c r="V44" s="27">
        <f t="shared" si="101"/>
        <v>3298.5183162269996</v>
      </c>
      <c r="W44" s="27">
        <f t="shared" si="101"/>
        <v>3505.4546394700001</v>
      </c>
      <c r="X44" s="27">
        <f t="shared" si="101"/>
        <v>3286.3933711</v>
      </c>
      <c r="Y44" s="27">
        <f t="shared" si="101"/>
        <v>4122.6128028499998</v>
      </c>
      <c r="Z44" s="27">
        <f t="shared" si="101"/>
        <v>4426.9098318699998</v>
      </c>
      <c r="AA44" s="27">
        <f t="shared" si="101"/>
        <v>5239.0206664799998</v>
      </c>
      <c r="AB44" s="27">
        <f t="shared" si="101"/>
        <v>4837.23342761</v>
      </c>
      <c r="AC44" s="27">
        <f t="shared" si="101"/>
        <v>5152</v>
      </c>
      <c r="AD44" s="27">
        <f t="shared" si="101"/>
        <v>5928</v>
      </c>
      <c r="AE44" s="27">
        <f t="shared" si="101"/>
        <v>6583</v>
      </c>
      <c r="AF44" s="27">
        <f t="shared" si="101"/>
        <v>7292</v>
      </c>
      <c r="AG44" s="27">
        <f t="shared" si="101"/>
        <v>7938</v>
      </c>
      <c r="AH44" s="27"/>
    </row>
    <row r="45" spans="1:34">
      <c r="A45" s="29" t="s">
        <v>362</v>
      </c>
      <c r="C45" s="64"/>
      <c r="D45" s="64">
        <v>103.22</v>
      </c>
      <c r="E45" s="64">
        <v>131.58799999999999</v>
      </c>
      <c r="F45" s="64">
        <v>120.863</v>
      </c>
      <c r="G45" s="64">
        <v>142.66500000000002</v>
      </c>
      <c r="H45" s="64">
        <v>164.7484</v>
      </c>
      <c r="I45" s="64">
        <v>200.65</v>
      </c>
      <c r="J45" s="64">
        <v>213.411</v>
      </c>
      <c r="K45" s="64">
        <v>229.85399999999998</v>
      </c>
      <c r="L45" s="64">
        <v>262.63549899999998</v>
      </c>
      <c r="M45" s="64">
        <v>362.52120400000001</v>
      </c>
      <c r="N45" s="64">
        <v>405.08625000000001</v>
      </c>
      <c r="O45" s="64">
        <v>678.42180000000008</v>
      </c>
      <c r="P45" s="64">
        <v>738.41271999999992</v>
      </c>
      <c r="Q45" s="64">
        <v>825.32080000000008</v>
      </c>
      <c r="R45" s="64">
        <v>1061.6442938509001</v>
      </c>
      <c r="S45" s="64">
        <v>1898.02319171</v>
      </c>
      <c r="T45" s="64">
        <v>2292.9146728600003</v>
      </c>
      <c r="U45" s="64">
        <v>2261.6834100503997</v>
      </c>
      <c r="V45" s="64">
        <v>2126.1492905685996</v>
      </c>
      <c r="W45" s="64">
        <v>1867.9306324500001</v>
      </c>
      <c r="X45" s="64">
        <v>929.7396339500001</v>
      </c>
      <c r="Y45" s="64">
        <v>1232.3101173599998</v>
      </c>
      <c r="Z45" s="64">
        <v>1076.8474691500001</v>
      </c>
      <c r="AA45" s="64">
        <v>1515.66098066</v>
      </c>
      <c r="AB45" s="64">
        <v>1470.2537623700002</v>
      </c>
      <c r="AC45" s="64">
        <v>1603</v>
      </c>
      <c r="AD45" s="64">
        <v>1843</v>
      </c>
      <c r="AE45" s="64">
        <v>2032</v>
      </c>
      <c r="AF45" s="64">
        <v>2267</v>
      </c>
      <c r="AG45" s="64">
        <v>2475</v>
      </c>
      <c r="AH45" s="64"/>
    </row>
    <row r="46" spans="1:34">
      <c r="A46" s="29" t="s">
        <v>363</v>
      </c>
      <c r="C46" s="64"/>
      <c r="D46" s="64">
        <v>21.124000000000002</v>
      </c>
      <c r="E46" s="64">
        <v>73.891999999999996</v>
      </c>
      <c r="F46" s="64">
        <v>87.804999999999993</v>
      </c>
      <c r="G46" s="64">
        <v>101.74799999999999</v>
      </c>
      <c r="H46" s="64">
        <v>124.5086</v>
      </c>
      <c r="I46" s="64">
        <v>155.11500000000001</v>
      </c>
      <c r="J46" s="64">
        <v>200.33</v>
      </c>
      <c r="K46" s="64">
        <v>185.32499999999999</v>
      </c>
      <c r="L46" s="64">
        <v>365.52262599999995</v>
      </c>
      <c r="M46" s="64">
        <v>624.910529</v>
      </c>
      <c r="N46" s="64">
        <v>927.56494000000009</v>
      </c>
      <c r="O46" s="64">
        <v>1295.2439999999999</v>
      </c>
      <c r="P46" s="64">
        <v>1330.5756399999998</v>
      </c>
      <c r="Q46" s="64">
        <v>1226.4271999999999</v>
      </c>
      <c r="R46" s="64">
        <v>1141.4490833034999</v>
      </c>
      <c r="S46" s="64">
        <v>886.32309619000011</v>
      </c>
      <c r="T46" s="64">
        <v>747.4171780800001</v>
      </c>
      <c r="U46" s="64">
        <v>586.1840577168</v>
      </c>
      <c r="V46" s="64">
        <v>1172.3690256584002</v>
      </c>
      <c r="W46" s="64">
        <v>1637.52400702</v>
      </c>
      <c r="X46" s="64">
        <v>2356.6537371499999</v>
      </c>
      <c r="Y46" s="64">
        <v>2890.3026854899999</v>
      </c>
      <c r="Z46" s="64">
        <v>3350.0623627199998</v>
      </c>
      <c r="AA46" s="64">
        <v>3723.3596858199999</v>
      </c>
      <c r="AB46" s="64">
        <v>3366.9796652399996</v>
      </c>
      <c r="AC46" s="64">
        <v>3549</v>
      </c>
      <c r="AD46" s="64">
        <v>4085</v>
      </c>
      <c r="AE46" s="64">
        <v>4551</v>
      </c>
      <c r="AF46" s="64">
        <v>5025</v>
      </c>
      <c r="AG46" s="64">
        <v>5463</v>
      </c>
      <c r="AH46" s="64"/>
    </row>
    <row r="47" spans="1:34">
      <c r="A47" s="28" t="s">
        <v>364</v>
      </c>
      <c r="C47" s="27">
        <v>2.8</v>
      </c>
      <c r="D47" s="27">
        <f t="shared" ref="D47:AG47" si="102">D48+D49</f>
        <v>13.712</v>
      </c>
      <c r="E47" s="27">
        <f t="shared" si="102"/>
        <v>52.765999999999998</v>
      </c>
      <c r="F47" s="27">
        <f t="shared" si="102"/>
        <v>33.558999999999997</v>
      </c>
      <c r="G47" s="27">
        <f t="shared" si="102"/>
        <v>118.55799999999999</v>
      </c>
      <c r="H47" s="27">
        <f t="shared" si="102"/>
        <v>94.546099999999996</v>
      </c>
      <c r="I47" s="27">
        <f t="shared" si="102"/>
        <v>100.66030000000001</v>
      </c>
      <c r="J47" s="27">
        <f t="shared" si="102"/>
        <v>105.24380000000001</v>
      </c>
      <c r="K47" s="27">
        <f t="shared" si="102"/>
        <v>122.32130000000001</v>
      </c>
      <c r="L47" s="27">
        <f t="shared" si="102"/>
        <v>181.34060314285716</v>
      </c>
      <c r="M47" s="27">
        <f t="shared" si="102"/>
        <v>286.42102399999999</v>
      </c>
      <c r="N47" s="27">
        <f t="shared" si="102"/>
        <v>335.62996599999997</v>
      </c>
      <c r="O47" s="27">
        <f t="shared" si="102"/>
        <v>428.63694999999996</v>
      </c>
      <c r="P47" s="27">
        <f t="shared" si="102"/>
        <v>518.47939399999996</v>
      </c>
      <c r="Q47" s="27">
        <f t="shared" si="102"/>
        <v>443.23663999999997</v>
      </c>
      <c r="R47" s="27">
        <f t="shared" si="102"/>
        <v>560.8206584687</v>
      </c>
      <c r="S47" s="27">
        <f t="shared" si="102"/>
        <v>615.16960089000008</v>
      </c>
      <c r="T47" s="27">
        <f t="shared" si="102"/>
        <v>659.60611392999999</v>
      </c>
      <c r="U47" s="27">
        <f t="shared" si="102"/>
        <v>722.17805822050718</v>
      </c>
      <c r="V47" s="27">
        <f t="shared" si="102"/>
        <v>810.20900227999971</v>
      </c>
      <c r="W47" s="27">
        <f t="shared" si="102"/>
        <v>870.73181496000007</v>
      </c>
      <c r="X47" s="27">
        <f t="shared" si="102"/>
        <v>1069.6580877600002</v>
      </c>
      <c r="Y47" s="27">
        <f t="shared" si="102"/>
        <v>1450.9219494700001</v>
      </c>
      <c r="Z47" s="27">
        <f t="shared" si="102"/>
        <v>1465.7265529699998</v>
      </c>
      <c r="AA47" s="27">
        <f t="shared" si="102"/>
        <v>1506.6757964900003</v>
      </c>
      <c r="AB47" s="27">
        <f t="shared" si="102"/>
        <v>1619.3922997300001</v>
      </c>
      <c r="AC47" s="27">
        <f t="shared" si="102"/>
        <v>1628</v>
      </c>
      <c r="AD47" s="27">
        <f t="shared" si="102"/>
        <v>1769</v>
      </c>
      <c r="AE47" s="27">
        <f t="shared" si="102"/>
        <v>1858</v>
      </c>
      <c r="AF47" s="27">
        <f t="shared" si="102"/>
        <v>1949</v>
      </c>
      <c r="AG47" s="27">
        <f t="shared" si="102"/>
        <v>2011</v>
      </c>
      <c r="AH47" s="27"/>
    </row>
    <row r="48" spans="1:34">
      <c r="A48" s="29" t="s">
        <v>362</v>
      </c>
      <c r="C48" s="64"/>
      <c r="D48" s="64">
        <v>3.4450000000000003</v>
      </c>
      <c r="E48" s="64">
        <v>4.8470000000000004</v>
      </c>
      <c r="F48" s="64">
        <v>3.3340000000000001</v>
      </c>
      <c r="G48" s="64">
        <v>13.499999999999998</v>
      </c>
      <c r="H48" s="64">
        <v>10.530999999999999</v>
      </c>
      <c r="I48" s="64">
        <v>21.232999999999997</v>
      </c>
      <c r="J48" s="64">
        <v>26.032999999999998</v>
      </c>
      <c r="K48" s="64">
        <v>28.083000000000002</v>
      </c>
      <c r="L48" s="64">
        <v>62.001064</v>
      </c>
      <c r="M48" s="64">
        <v>65.178280000000001</v>
      </c>
      <c r="N48" s="64">
        <v>92.623535000000004</v>
      </c>
      <c r="O48" s="64">
        <v>121.59835</v>
      </c>
      <c r="P48" s="64">
        <v>122.36878400000001</v>
      </c>
      <c r="Q48" s="64">
        <v>114.27839999999999</v>
      </c>
      <c r="R48" s="64">
        <v>165.9460303578</v>
      </c>
      <c r="S48" s="64">
        <v>190.26751201000002</v>
      </c>
      <c r="T48" s="64">
        <v>208.92262353000001</v>
      </c>
      <c r="U48" s="64">
        <v>205.57469029000004</v>
      </c>
      <c r="V48" s="64">
        <v>211.77352358999997</v>
      </c>
      <c r="W48" s="64">
        <v>219.594371</v>
      </c>
      <c r="X48" s="64">
        <v>181.92841443</v>
      </c>
      <c r="Y48" s="64">
        <v>197.49056628</v>
      </c>
      <c r="Z48" s="64">
        <v>176.04349669999999</v>
      </c>
      <c r="AA48" s="64">
        <v>143.16929206</v>
      </c>
      <c r="AB48" s="64">
        <v>164.88885506</v>
      </c>
      <c r="AC48" s="64">
        <v>166</v>
      </c>
      <c r="AD48" s="64">
        <v>180</v>
      </c>
      <c r="AE48" s="64">
        <v>189</v>
      </c>
      <c r="AF48" s="64">
        <v>198</v>
      </c>
      <c r="AG48" s="64">
        <v>204</v>
      </c>
      <c r="AH48" s="64"/>
    </row>
    <row r="49" spans="1:38">
      <c r="A49" s="29" t="s">
        <v>363</v>
      </c>
      <c r="C49" s="64"/>
      <c r="D49" s="64">
        <v>10.266999999999999</v>
      </c>
      <c r="E49" s="64">
        <v>47.918999999999997</v>
      </c>
      <c r="F49" s="64">
        <v>30.224999999999998</v>
      </c>
      <c r="G49" s="64">
        <v>105.05799999999999</v>
      </c>
      <c r="H49" s="64">
        <v>84.01509999999999</v>
      </c>
      <c r="I49" s="64">
        <v>79.427300000000002</v>
      </c>
      <c r="J49" s="64">
        <v>79.210800000000006</v>
      </c>
      <c r="K49" s="64">
        <v>94.23830000000001</v>
      </c>
      <c r="L49" s="64">
        <v>119.33953914285715</v>
      </c>
      <c r="M49" s="64">
        <v>221.24274400000002</v>
      </c>
      <c r="N49" s="64">
        <v>243.00643099999999</v>
      </c>
      <c r="O49" s="64">
        <v>307.03859999999997</v>
      </c>
      <c r="P49" s="64">
        <v>396.11061000000001</v>
      </c>
      <c r="Q49" s="64">
        <v>328.95823999999999</v>
      </c>
      <c r="R49" s="64">
        <v>394.87462811090001</v>
      </c>
      <c r="S49" s="64">
        <v>424.90208888000001</v>
      </c>
      <c r="T49" s="64">
        <v>450.68349039999998</v>
      </c>
      <c r="U49" s="64">
        <v>516.60336793050715</v>
      </c>
      <c r="V49" s="64">
        <v>598.43547868999974</v>
      </c>
      <c r="W49" s="64">
        <v>651.13744396000004</v>
      </c>
      <c r="X49" s="64">
        <v>887.72967333000008</v>
      </c>
      <c r="Y49" s="64">
        <v>1253.4313831900001</v>
      </c>
      <c r="Z49" s="64">
        <v>1289.68305627</v>
      </c>
      <c r="AA49" s="64">
        <v>1363.5065044300002</v>
      </c>
      <c r="AB49" s="64">
        <v>1454.5034446700001</v>
      </c>
      <c r="AC49" s="64">
        <v>1462</v>
      </c>
      <c r="AD49" s="64">
        <v>1589</v>
      </c>
      <c r="AE49" s="64">
        <v>1669</v>
      </c>
      <c r="AF49" s="64">
        <v>1751</v>
      </c>
      <c r="AG49" s="64">
        <v>1807</v>
      </c>
      <c r="AH49" s="64"/>
    </row>
    <row r="50" spans="1:38">
      <c r="A50" s="28" t="s">
        <v>365</v>
      </c>
      <c r="C50" s="64">
        <v>5.4450000000000003</v>
      </c>
      <c r="D50" s="64">
        <v>20.371000000000002</v>
      </c>
      <c r="E50" s="64">
        <v>61.185000000000002</v>
      </c>
      <c r="F50" s="64">
        <v>61.789999999999992</v>
      </c>
      <c r="G50" s="64">
        <v>34.073</v>
      </c>
      <c r="H50" s="64">
        <v>53.038000000000004</v>
      </c>
      <c r="I50" s="64">
        <v>54.978999999999999</v>
      </c>
      <c r="J50" s="64">
        <v>59.045999999999999</v>
      </c>
      <c r="K50" s="64">
        <v>70.306999999999988</v>
      </c>
      <c r="L50" s="64">
        <v>100.13800499999999</v>
      </c>
      <c r="M50" s="64">
        <v>123.405191</v>
      </c>
      <c r="N50" s="64">
        <v>132.366241</v>
      </c>
      <c r="O50" s="64">
        <v>51.965570999999997</v>
      </c>
      <c r="P50" s="64">
        <v>51.880839999999999</v>
      </c>
      <c r="Q50" s="64">
        <v>35.911414040000004</v>
      </c>
      <c r="R50" s="64">
        <v>70.382872020000008</v>
      </c>
      <c r="S50" s="64">
        <v>93.210822440000001</v>
      </c>
      <c r="T50" s="64">
        <v>90.078994620000003</v>
      </c>
      <c r="U50" s="64">
        <v>89.375290770000007</v>
      </c>
      <c r="V50" s="64">
        <v>94.883206720000018</v>
      </c>
      <c r="W50" s="64">
        <v>69.293960599999991</v>
      </c>
      <c r="X50" s="64">
        <v>70.040641120000004</v>
      </c>
      <c r="Y50" s="64">
        <v>71.618885919999997</v>
      </c>
      <c r="Z50" s="64">
        <v>73.416933999999998</v>
      </c>
      <c r="AA50" s="64">
        <v>79.073828059999997</v>
      </c>
      <c r="AB50" s="64">
        <v>74.369017010000007</v>
      </c>
      <c r="AC50" s="64">
        <v>78</v>
      </c>
      <c r="AD50" s="64">
        <v>90</v>
      </c>
      <c r="AE50" s="64">
        <v>100</v>
      </c>
      <c r="AF50" s="64">
        <v>110</v>
      </c>
      <c r="AG50" s="64">
        <v>120</v>
      </c>
      <c r="AH50" s="64"/>
    </row>
    <row r="51" spans="1:38">
      <c r="A51" s="28" t="s">
        <v>366</v>
      </c>
      <c r="C51" s="27">
        <f>C52+C53</f>
        <v>11.2</v>
      </c>
      <c r="D51" s="27">
        <f t="shared" ref="D51:AG51" si="103">D52+D53</f>
        <v>19.557000000000002</v>
      </c>
      <c r="E51" s="27">
        <f t="shared" si="103"/>
        <v>30.874000000000002</v>
      </c>
      <c r="F51" s="27">
        <f t="shared" si="103"/>
        <v>40.420999999999999</v>
      </c>
      <c r="G51" s="27">
        <f t="shared" si="103"/>
        <v>49.015000000000001</v>
      </c>
      <c r="H51" s="27">
        <f t="shared" si="103"/>
        <v>46.405000000000001</v>
      </c>
      <c r="I51" s="27">
        <f t="shared" si="103"/>
        <v>45.293999999999997</v>
      </c>
      <c r="J51" s="27">
        <f t="shared" si="103"/>
        <v>52.052</v>
      </c>
      <c r="K51" s="27">
        <f t="shared" si="103"/>
        <v>63.547000000000004</v>
      </c>
      <c r="L51" s="27">
        <f t="shared" si="103"/>
        <v>46.570967999999993</v>
      </c>
      <c r="M51" s="27">
        <f t="shared" si="103"/>
        <v>60.372726999999998</v>
      </c>
      <c r="N51" s="27">
        <f t="shared" si="103"/>
        <v>85.820262999999997</v>
      </c>
      <c r="O51" s="27">
        <f t="shared" si="103"/>
        <v>107.8861</v>
      </c>
      <c r="P51" s="27">
        <f t="shared" si="103"/>
        <v>131.86184</v>
      </c>
      <c r="Q51" s="27">
        <f t="shared" si="103"/>
        <v>160.3836</v>
      </c>
      <c r="R51" s="27">
        <f t="shared" si="103"/>
        <v>191.72863208119998</v>
      </c>
      <c r="S51" s="27">
        <f t="shared" si="103"/>
        <v>220.38953851359997</v>
      </c>
      <c r="T51" s="27">
        <f t="shared" si="103"/>
        <v>229.97027414999999</v>
      </c>
      <c r="U51" s="27">
        <f t="shared" si="103"/>
        <v>230.73682735819997</v>
      </c>
      <c r="V51" s="27">
        <f t="shared" si="103"/>
        <v>245.87708561000002</v>
      </c>
      <c r="W51" s="27">
        <f t="shared" si="103"/>
        <v>290.29401574000002</v>
      </c>
      <c r="X51" s="27">
        <f t="shared" si="103"/>
        <v>363.40139686999999</v>
      </c>
      <c r="Y51" s="27">
        <f t="shared" si="103"/>
        <v>394.75455813000002</v>
      </c>
      <c r="Z51" s="27">
        <f t="shared" si="103"/>
        <v>441.17654514999998</v>
      </c>
      <c r="AA51" s="27">
        <f t="shared" si="103"/>
        <v>474.32488785999999</v>
      </c>
      <c r="AB51" s="27">
        <f t="shared" si="103"/>
        <v>433.66592865000001</v>
      </c>
      <c r="AC51" s="27">
        <f t="shared" si="103"/>
        <v>471</v>
      </c>
      <c r="AD51" s="27">
        <f t="shared" si="103"/>
        <v>515</v>
      </c>
      <c r="AE51" s="27">
        <f t="shared" si="103"/>
        <v>545</v>
      </c>
      <c r="AF51" s="27">
        <f t="shared" si="103"/>
        <v>576</v>
      </c>
      <c r="AG51" s="27">
        <f t="shared" si="103"/>
        <v>600</v>
      </c>
      <c r="AH51" s="27"/>
    </row>
    <row r="52" spans="1:38">
      <c r="A52" s="29" t="s">
        <v>367</v>
      </c>
      <c r="C52" s="64">
        <v>3.5</v>
      </c>
      <c r="D52" s="64">
        <v>6.1609999999999996</v>
      </c>
      <c r="E52" s="64">
        <v>15.084000000000001</v>
      </c>
      <c r="F52" s="64">
        <v>20.724</v>
      </c>
      <c r="G52" s="64">
        <v>24.677</v>
      </c>
      <c r="H52" s="64">
        <v>21.513999999999999</v>
      </c>
      <c r="I52" s="64">
        <v>21.137999999999998</v>
      </c>
      <c r="J52" s="64">
        <v>21.195</v>
      </c>
      <c r="K52" s="64">
        <v>18.765999999999998</v>
      </c>
      <c r="L52" s="64">
        <v>17.463449000000001</v>
      </c>
      <c r="M52" s="64">
        <v>22.808878</v>
      </c>
      <c r="N52" s="64">
        <v>34.445120000000003</v>
      </c>
      <c r="O52" s="64">
        <v>29.662800000000001</v>
      </c>
      <c r="P52" s="64">
        <v>31.602</v>
      </c>
      <c r="Q52" s="64">
        <v>41.155000000000001</v>
      </c>
      <c r="R52" s="64">
        <v>52.493466263199991</v>
      </c>
      <c r="S52" s="64">
        <v>64.497031218399997</v>
      </c>
      <c r="T52" s="64">
        <v>63.892230960099994</v>
      </c>
      <c r="U52" s="64">
        <v>64.797366435800001</v>
      </c>
      <c r="V52" s="64">
        <v>67.789874440000006</v>
      </c>
      <c r="W52" s="64">
        <v>53.004559229999998</v>
      </c>
      <c r="X52" s="64">
        <v>78.76466357999999</v>
      </c>
      <c r="Y52" s="64">
        <v>83.971757979999992</v>
      </c>
      <c r="Z52" s="64">
        <v>85.155989090000006</v>
      </c>
      <c r="AA52" s="64">
        <v>90.378026580000011</v>
      </c>
      <c r="AB52" s="64">
        <v>89.471017000000003</v>
      </c>
      <c r="AC52" s="64">
        <v>88</v>
      </c>
      <c r="AD52" s="64">
        <v>93</v>
      </c>
      <c r="AE52" s="64">
        <v>95</v>
      </c>
      <c r="AF52" s="64">
        <v>97</v>
      </c>
      <c r="AG52" s="64">
        <v>98</v>
      </c>
      <c r="AH52" s="64"/>
    </row>
    <row r="53" spans="1:38">
      <c r="A53" s="29" t="s">
        <v>368</v>
      </c>
      <c r="C53" s="64">
        <f>11.2-C52</f>
        <v>7.6999999999999993</v>
      </c>
      <c r="D53" s="64">
        <v>13.396000000000001</v>
      </c>
      <c r="E53" s="64">
        <v>15.79</v>
      </c>
      <c r="F53" s="64">
        <v>19.696999999999999</v>
      </c>
      <c r="G53" s="64">
        <v>24.338000000000001</v>
      </c>
      <c r="H53" s="64">
        <v>24.890999999999998</v>
      </c>
      <c r="I53" s="64">
        <v>24.155999999999999</v>
      </c>
      <c r="J53" s="64">
        <v>30.856999999999999</v>
      </c>
      <c r="K53" s="64">
        <v>44.781000000000006</v>
      </c>
      <c r="L53" s="64">
        <v>29.107518999999996</v>
      </c>
      <c r="M53" s="64">
        <v>37.563848999999998</v>
      </c>
      <c r="N53" s="64">
        <v>51.375142999999994</v>
      </c>
      <c r="O53" s="64">
        <v>78.223299999999995</v>
      </c>
      <c r="P53" s="64">
        <v>100.25984</v>
      </c>
      <c r="Q53" s="64">
        <v>119.2286</v>
      </c>
      <c r="R53" s="64">
        <v>139.23516581799998</v>
      </c>
      <c r="S53" s="64">
        <v>155.89250729519998</v>
      </c>
      <c r="T53" s="64">
        <v>166.0780431899</v>
      </c>
      <c r="U53" s="64">
        <v>165.93946092239997</v>
      </c>
      <c r="V53" s="64">
        <v>178.08721117000002</v>
      </c>
      <c r="W53" s="64">
        <v>237.28945651000001</v>
      </c>
      <c r="X53" s="64">
        <v>284.63673329</v>
      </c>
      <c r="Y53" s="64">
        <v>310.78280015000001</v>
      </c>
      <c r="Z53" s="64">
        <f>441.17654515-Z52</f>
        <v>356.02055605999999</v>
      </c>
      <c r="AA53" s="64">
        <v>383.94686128000001</v>
      </c>
      <c r="AB53" s="64">
        <v>344.19491164999999</v>
      </c>
      <c r="AC53" s="64">
        <v>383</v>
      </c>
      <c r="AD53" s="64">
        <v>422</v>
      </c>
      <c r="AE53" s="64">
        <v>450</v>
      </c>
      <c r="AF53" s="64">
        <v>479</v>
      </c>
      <c r="AG53" s="64">
        <v>502</v>
      </c>
      <c r="AH53" s="64"/>
    </row>
    <row r="54" spans="1:38">
      <c r="A54" s="28" t="s">
        <v>369</v>
      </c>
      <c r="C54" s="64">
        <v>15.5</v>
      </c>
      <c r="D54" s="64">
        <v>69.22</v>
      </c>
      <c r="E54" s="64">
        <v>48.488</v>
      </c>
      <c r="F54" s="64">
        <v>59.39</v>
      </c>
      <c r="G54" s="64">
        <v>76.876999999999995</v>
      </c>
      <c r="H54" s="64">
        <v>68.580700000000064</v>
      </c>
      <c r="I54" s="64">
        <v>74.251299999999958</v>
      </c>
      <c r="J54" s="64">
        <v>90.536500000000061</v>
      </c>
      <c r="K54" s="64">
        <v>101.69670000000008</v>
      </c>
      <c r="L54" s="64">
        <v>143.80366500000002</v>
      </c>
      <c r="M54" s="64">
        <v>24.047694</v>
      </c>
      <c r="N54" s="64">
        <v>33.057145000000006</v>
      </c>
      <c r="O54" s="64">
        <v>25.390599999999999</v>
      </c>
      <c r="P54" s="64">
        <v>92.983360000000005</v>
      </c>
      <c r="Q54" s="64">
        <v>60.9953</v>
      </c>
      <c r="R54" s="64">
        <v>63.446979044900004</v>
      </c>
      <c r="S54" s="64">
        <v>38.394345049999998</v>
      </c>
      <c r="T54" s="64">
        <v>35.232917459999996</v>
      </c>
      <c r="U54" s="64">
        <v>28.249692200000005</v>
      </c>
      <c r="V54" s="64">
        <v>24.451627470000005</v>
      </c>
      <c r="W54" s="64">
        <v>26.632890239999998</v>
      </c>
      <c r="X54" s="64">
        <v>526.58500053</v>
      </c>
      <c r="Y54" s="64">
        <v>63.619224559999999</v>
      </c>
      <c r="Z54" s="64">
        <v>115.37312609</v>
      </c>
      <c r="AA54" s="64">
        <v>-230.33907139999999</v>
      </c>
      <c r="AB54" s="64">
        <v>-246.42379585</v>
      </c>
      <c r="AC54" s="64">
        <v>0</v>
      </c>
      <c r="AD54" s="64">
        <v>0</v>
      </c>
      <c r="AE54" s="64">
        <v>0</v>
      </c>
      <c r="AF54" s="64">
        <v>0</v>
      </c>
      <c r="AG54" s="64">
        <v>0</v>
      </c>
      <c r="AH54" s="64"/>
    </row>
    <row r="55" spans="1:38">
      <c r="A55" s="24" t="s">
        <v>285</v>
      </c>
      <c r="B55" t="s">
        <v>127</v>
      </c>
      <c r="C55" s="27">
        <f t="shared" ref="C55:AG55" si="104">C56+C57+C58</f>
        <v>40.880000000000003</v>
      </c>
      <c r="D55" s="27">
        <f t="shared" si="104"/>
        <v>69.314000000000007</v>
      </c>
      <c r="E55" s="27">
        <f t="shared" si="104"/>
        <v>71.688000000000002</v>
      </c>
      <c r="F55" s="27">
        <f t="shared" si="104"/>
        <v>105.88199999999999</v>
      </c>
      <c r="G55" s="27">
        <f t="shared" si="104"/>
        <v>107.27500000000001</v>
      </c>
      <c r="H55" s="27">
        <f t="shared" si="104"/>
        <v>140.017</v>
      </c>
      <c r="I55" s="27">
        <f t="shared" si="104"/>
        <v>155.45400000000001</v>
      </c>
      <c r="J55" s="27">
        <f t="shared" si="104"/>
        <v>175.88640000000001</v>
      </c>
      <c r="K55" s="27">
        <f t="shared" si="104"/>
        <v>222.76099999999997</v>
      </c>
      <c r="L55" s="27">
        <f t="shared" si="104"/>
        <v>402.17418400000003</v>
      </c>
      <c r="M55" s="27">
        <f t="shared" si="104"/>
        <v>428.78581399999996</v>
      </c>
      <c r="N55" s="27">
        <f t="shared" si="104"/>
        <v>502.84362489999995</v>
      </c>
      <c r="O55" s="27">
        <f t="shared" si="104"/>
        <v>722.04560000000004</v>
      </c>
      <c r="P55" s="27">
        <f t="shared" si="104"/>
        <v>0</v>
      </c>
      <c r="Q55" s="27">
        <f t="shared" si="104"/>
        <v>0</v>
      </c>
      <c r="R55" s="27">
        <f t="shared" si="104"/>
        <v>0</v>
      </c>
      <c r="S55" s="27">
        <f t="shared" si="104"/>
        <v>0</v>
      </c>
      <c r="T55" s="27">
        <f t="shared" si="104"/>
        <v>0</v>
      </c>
      <c r="U55" s="27">
        <f t="shared" si="104"/>
        <v>0</v>
      </c>
      <c r="V55" s="27">
        <f t="shared" si="104"/>
        <v>0</v>
      </c>
      <c r="W55" s="27">
        <f t="shared" si="104"/>
        <v>0</v>
      </c>
      <c r="X55" s="27">
        <f t="shared" si="104"/>
        <v>0</v>
      </c>
      <c r="Y55" s="27">
        <f t="shared" si="104"/>
        <v>0</v>
      </c>
      <c r="Z55" s="27">
        <f t="shared" si="104"/>
        <v>0</v>
      </c>
      <c r="AA55" s="27">
        <f t="shared" si="104"/>
        <v>0</v>
      </c>
      <c r="AB55" s="27">
        <f t="shared" si="104"/>
        <v>0</v>
      </c>
      <c r="AC55" s="27">
        <f t="shared" si="104"/>
        <v>0</v>
      </c>
      <c r="AD55" s="27">
        <f t="shared" si="104"/>
        <v>0</v>
      </c>
      <c r="AE55" s="27">
        <f t="shared" si="104"/>
        <v>0</v>
      </c>
      <c r="AF55" s="27">
        <f t="shared" si="104"/>
        <v>0</v>
      </c>
      <c r="AG55" s="27">
        <f t="shared" si="104"/>
        <v>0</v>
      </c>
      <c r="AH55" s="27"/>
    </row>
    <row r="56" spans="1:38">
      <c r="A56" s="26" t="s">
        <v>370</v>
      </c>
      <c r="C56" s="64">
        <v>5.0409999999999995</v>
      </c>
      <c r="D56" s="64">
        <v>6.011000000000001</v>
      </c>
      <c r="E56" s="64">
        <v>12.717000000000001</v>
      </c>
      <c r="F56" s="64">
        <v>9.7029999999999994</v>
      </c>
      <c r="G56" s="64">
        <v>9.4160000000000004</v>
      </c>
      <c r="H56" s="64">
        <v>12.513</v>
      </c>
      <c r="I56" s="64">
        <v>19.148</v>
      </c>
      <c r="J56" s="64">
        <v>27.419200000000004</v>
      </c>
      <c r="K56" s="64">
        <v>18.506999999999998</v>
      </c>
      <c r="L56" s="64">
        <v>55.425001000000009</v>
      </c>
      <c r="M56" s="64">
        <v>74.639953000000006</v>
      </c>
      <c r="N56" s="64">
        <v>101.203789</v>
      </c>
      <c r="O56" s="64">
        <v>139.41000000000003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64">
        <v>0</v>
      </c>
      <c r="V56" s="64">
        <v>0</v>
      </c>
      <c r="W56" s="64">
        <v>0</v>
      </c>
      <c r="X56" s="64">
        <v>0</v>
      </c>
      <c r="Y56" s="64">
        <v>0</v>
      </c>
      <c r="Z56" s="64">
        <v>0</v>
      </c>
      <c r="AA56" s="64">
        <v>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/>
    </row>
    <row r="57" spans="1:38">
      <c r="A57" s="26" t="s">
        <v>371</v>
      </c>
      <c r="C57" s="64">
        <v>6.7389999999999999</v>
      </c>
      <c r="D57" s="64">
        <v>6.3349999999999991</v>
      </c>
      <c r="E57" s="64">
        <v>13.592000000000001</v>
      </c>
      <c r="F57" s="64">
        <v>18.414999999999999</v>
      </c>
      <c r="G57" s="64">
        <v>25.562000000000001</v>
      </c>
      <c r="H57" s="64">
        <v>12.134</v>
      </c>
      <c r="I57" s="64">
        <v>17.658999999999999</v>
      </c>
      <c r="J57" s="64">
        <v>20.135000000000002</v>
      </c>
      <c r="K57" s="64">
        <v>23.864000000000001</v>
      </c>
      <c r="L57" s="64">
        <v>65.804147</v>
      </c>
      <c r="M57" s="64">
        <v>47.797996000000005</v>
      </c>
      <c r="N57" s="64">
        <v>44.0904259</v>
      </c>
      <c r="O57" s="64">
        <v>30.2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0</v>
      </c>
      <c r="AB57" s="64">
        <v>0</v>
      </c>
      <c r="AC57" s="64">
        <v>0</v>
      </c>
      <c r="AD57" s="64">
        <v>0</v>
      </c>
      <c r="AE57" s="64">
        <v>0</v>
      </c>
      <c r="AF57" s="64">
        <v>0</v>
      </c>
      <c r="AG57" s="64">
        <v>0</v>
      </c>
      <c r="AH57" s="64"/>
    </row>
    <row r="58" spans="1:38">
      <c r="A58" s="26" t="s">
        <v>372</v>
      </c>
      <c r="C58" s="64">
        <v>29.1</v>
      </c>
      <c r="D58" s="64">
        <v>56.968000000000004</v>
      </c>
      <c r="E58" s="64">
        <v>45.378999999999998</v>
      </c>
      <c r="F58" s="64">
        <v>77.763999999999996</v>
      </c>
      <c r="G58" s="64">
        <v>72.296999999999997</v>
      </c>
      <c r="H58" s="64">
        <v>115.37</v>
      </c>
      <c r="I58" s="64">
        <v>118.64700000000001</v>
      </c>
      <c r="J58" s="64">
        <v>128.3322</v>
      </c>
      <c r="K58" s="64">
        <v>180.39</v>
      </c>
      <c r="L58" s="64">
        <v>280.94503600000002</v>
      </c>
      <c r="M58" s="64">
        <v>306.34786499999996</v>
      </c>
      <c r="N58" s="64">
        <v>357.54940999999997</v>
      </c>
      <c r="O58" s="64">
        <v>552.43560000000002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4">
        <v>0</v>
      </c>
      <c r="AD58" s="64">
        <v>0</v>
      </c>
      <c r="AE58" s="64">
        <v>0</v>
      </c>
      <c r="AF58" s="64">
        <v>0</v>
      </c>
      <c r="AG58" s="64">
        <v>0</v>
      </c>
      <c r="AH58" s="64"/>
    </row>
    <row r="59" spans="1:38">
      <c r="A59" s="24" t="s">
        <v>286</v>
      </c>
      <c r="B59" t="s">
        <v>46</v>
      </c>
      <c r="C59" s="64">
        <v>71</v>
      </c>
      <c r="D59" s="64">
        <v>71.494</v>
      </c>
      <c r="E59" s="64">
        <v>24.368000000000002</v>
      </c>
      <c r="F59" s="64">
        <v>30.436</v>
      </c>
      <c r="G59" s="64">
        <v>49.345000000000006</v>
      </c>
      <c r="H59" s="64">
        <v>14.096</v>
      </c>
      <c r="I59" s="64">
        <v>47.954999999999998</v>
      </c>
      <c r="J59" s="64">
        <v>22.602</v>
      </c>
      <c r="K59" s="64">
        <v>48.408000000000001</v>
      </c>
      <c r="L59" s="64">
        <v>124.7</v>
      </c>
      <c r="M59" s="64">
        <v>104.5</v>
      </c>
      <c r="N59" s="64">
        <v>167.6</v>
      </c>
      <c r="O59" s="64">
        <v>102.1</v>
      </c>
      <c r="P59" s="64">
        <v>617.27071030000002</v>
      </c>
      <c r="Q59" s="64">
        <v>388.5775999999999</v>
      </c>
      <c r="R59" s="64">
        <v>472.08</v>
      </c>
      <c r="S59" s="64">
        <v>223.49062803000012</v>
      </c>
      <c r="T59" s="64">
        <v>270.85483655000013</v>
      </c>
      <c r="U59" s="64">
        <v>238.86109999999999</v>
      </c>
      <c r="V59" s="64">
        <v>279.48080704000006</v>
      </c>
      <c r="W59" s="64">
        <v>318.78767593999993</v>
      </c>
      <c r="X59" s="64">
        <v>297.30400302999999</v>
      </c>
      <c r="Y59" s="64">
        <v>350.60233866999999</v>
      </c>
      <c r="Z59" s="64">
        <f>406.41670348-0.5</f>
        <v>405.91670348000002</v>
      </c>
      <c r="AA59" s="64">
        <v>493.09634951000004</v>
      </c>
      <c r="AB59" s="64">
        <v>460.10757485999989</v>
      </c>
      <c r="AC59" s="64">
        <v>357</v>
      </c>
      <c r="AD59" s="64">
        <v>369</v>
      </c>
      <c r="AE59" s="64">
        <v>368</v>
      </c>
      <c r="AF59" s="64">
        <v>368</v>
      </c>
      <c r="AG59" s="64">
        <v>367</v>
      </c>
      <c r="AH59" s="64"/>
    </row>
    <row r="60" spans="1:38">
      <c r="A60" s="24" t="s">
        <v>287</v>
      </c>
      <c r="B60" t="s">
        <v>47</v>
      </c>
      <c r="C60" s="64">
        <v>16.899999999999999</v>
      </c>
      <c r="D60" s="64">
        <v>31.509</v>
      </c>
      <c r="E60" s="64">
        <v>97.563000000000017</v>
      </c>
      <c r="F60" s="64">
        <v>90.082999999999998</v>
      </c>
      <c r="G60" s="64">
        <v>36.724999999999994</v>
      </c>
      <c r="H60" s="64">
        <v>37.2149</v>
      </c>
      <c r="I60" s="64">
        <v>69.104202000000015</v>
      </c>
      <c r="J60" s="64">
        <v>66.333900000000014</v>
      </c>
      <c r="K60" s="64">
        <v>69.202699999999993</v>
      </c>
      <c r="L60" s="64">
        <v>209.5</v>
      </c>
      <c r="M60" s="64">
        <v>294.29999999999995</v>
      </c>
      <c r="N60" s="64">
        <v>377.7</v>
      </c>
      <c r="O60" s="64">
        <v>479.4</v>
      </c>
      <c r="P60" s="64">
        <v>484.24754999999999</v>
      </c>
      <c r="Q60" s="64">
        <v>487.04385500000001</v>
      </c>
      <c r="R60" s="64">
        <v>526.28</v>
      </c>
      <c r="S60" s="64">
        <v>515.41892451000001</v>
      </c>
      <c r="T60" s="64">
        <v>618.22131535000005</v>
      </c>
      <c r="U60" s="64">
        <v>535.99583469000004</v>
      </c>
      <c r="V60" s="64">
        <v>597.80055771000048</v>
      </c>
      <c r="W60" s="64">
        <v>633.52915518600059</v>
      </c>
      <c r="X60" s="64">
        <v>592.13745351600221</v>
      </c>
      <c r="Y60" s="64">
        <v>791.62323898000079</v>
      </c>
      <c r="Z60" s="64">
        <f>909.419023150001+0.5</f>
        <v>909.91902315000095</v>
      </c>
      <c r="AA60" s="64">
        <v>996.40853375000233</v>
      </c>
      <c r="AB60" s="64">
        <v>982.49692127999947</v>
      </c>
      <c r="AC60" s="64">
        <v>1000</v>
      </c>
      <c r="AD60" s="64">
        <v>1170</v>
      </c>
      <c r="AE60" s="64">
        <v>1263</v>
      </c>
      <c r="AF60" s="64">
        <v>1370</v>
      </c>
      <c r="AG60" s="64">
        <v>1490</v>
      </c>
      <c r="AH60" s="64"/>
    </row>
    <row r="61" spans="1:38">
      <c r="A61" s="23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8">
      <c r="A62" s="23" t="s">
        <v>262</v>
      </c>
      <c r="B62" s="8" t="s">
        <v>130</v>
      </c>
      <c r="C62" s="27">
        <f t="shared" ref="C62:Z62" si="105">C63+C66+C67+C70+C71+C72+C73</f>
        <v>359.22499999999997</v>
      </c>
      <c r="D62" s="27">
        <f t="shared" si="105"/>
        <v>683.44489999999996</v>
      </c>
      <c r="E62" s="27">
        <f t="shared" si="105"/>
        <v>978.645779984</v>
      </c>
      <c r="F62" s="27">
        <f t="shared" si="105"/>
        <v>966.34136917800004</v>
      </c>
      <c r="G62" s="27">
        <f t="shared" si="105"/>
        <v>1155.8350624981997</v>
      </c>
      <c r="H62" s="27">
        <f t="shared" si="105"/>
        <v>1011.5955303398003</v>
      </c>
      <c r="I62" s="27">
        <f t="shared" si="105"/>
        <v>1087.8858019999998</v>
      </c>
      <c r="J62" s="27">
        <f t="shared" si="105"/>
        <v>1161.9994342800005</v>
      </c>
      <c r="K62" s="27">
        <f t="shared" si="105"/>
        <v>1257.1223823946375</v>
      </c>
      <c r="L62" s="27">
        <f t="shared" si="105"/>
        <v>1551.0611221428571</v>
      </c>
      <c r="M62" s="27">
        <f t="shared" si="105"/>
        <v>2332.8504319999993</v>
      </c>
      <c r="N62" s="27">
        <f t="shared" si="105"/>
        <v>3068.2367879000003</v>
      </c>
      <c r="O62" s="27">
        <f t="shared" si="105"/>
        <v>4264.1983289700001</v>
      </c>
      <c r="P62" s="27">
        <f t="shared" si="105"/>
        <v>5418.3181111799995</v>
      </c>
      <c r="Q62" s="27">
        <f t="shared" si="105"/>
        <v>5407.3808774400004</v>
      </c>
      <c r="R62" s="27">
        <f t="shared" si="105"/>
        <v>5509.8</v>
      </c>
      <c r="S62" s="27">
        <f t="shared" si="105"/>
        <v>5616.3585684</v>
      </c>
      <c r="T62" s="27">
        <f t="shared" si="105"/>
        <v>6086.6128979200003</v>
      </c>
      <c r="U62" s="27">
        <f t="shared" si="105"/>
        <v>6490.8848739499999</v>
      </c>
      <c r="V62" s="27">
        <f t="shared" si="105"/>
        <v>7395.135842137599</v>
      </c>
      <c r="W62" s="27">
        <f t="shared" si="105"/>
        <v>7915.1023238848602</v>
      </c>
      <c r="X62" s="27">
        <f t="shared" si="105"/>
        <v>8824.5265321959996</v>
      </c>
      <c r="Y62" s="27">
        <f t="shared" si="105"/>
        <v>9194.3377192900007</v>
      </c>
      <c r="Z62" s="27">
        <f t="shared" si="105"/>
        <v>9492.7958625299998</v>
      </c>
      <c r="AA62" s="27">
        <f>AA63+AA66+AA67+AA70+AA71+AA72+AA73</f>
        <v>10519.402838050002</v>
      </c>
      <c r="AB62" s="27">
        <f t="shared" ref="AB62:AG62" si="106">AB63+AB66+AB67+AB70+AB71+AB72+AB73</f>
        <v>12959.647939160001</v>
      </c>
      <c r="AC62" s="27">
        <f t="shared" si="106"/>
        <v>13409</v>
      </c>
      <c r="AD62" s="27">
        <f t="shared" si="106"/>
        <v>13518</v>
      </c>
      <c r="AE62" s="27">
        <f t="shared" si="106"/>
        <v>14434</v>
      </c>
      <c r="AF62" s="27">
        <f t="shared" si="106"/>
        <v>15243</v>
      </c>
      <c r="AG62" s="27">
        <f t="shared" si="106"/>
        <v>16209</v>
      </c>
      <c r="AH62" s="27"/>
      <c r="AI62" s="2"/>
      <c r="AJ62" s="2"/>
      <c r="AK62" s="2"/>
      <c r="AL62" s="2"/>
    </row>
    <row r="63" spans="1:38">
      <c r="A63" s="24" t="s">
        <v>288</v>
      </c>
      <c r="B63" t="s">
        <v>68</v>
      </c>
      <c r="C63" s="27">
        <f t="shared" ref="C63:Z63" si="107">C64+C65</f>
        <v>49.78</v>
      </c>
      <c r="D63" s="27">
        <f t="shared" si="107"/>
        <v>116.04599999999999</v>
      </c>
      <c r="E63" s="27">
        <f t="shared" si="107"/>
        <v>181.80900000000005</v>
      </c>
      <c r="F63" s="27">
        <f t="shared" si="107"/>
        <v>204.8179999999999</v>
      </c>
      <c r="G63" s="27">
        <f t="shared" si="107"/>
        <v>225.77810000000011</v>
      </c>
      <c r="H63" s="27">
        <f t="shared" si="107"/>
        <v>184.42700000000005</v>
      </c>
      <c r="I63" s="27">
        <f t="shared" si="107"/>
        <v>205.50600000000006</v>
      </c>
      <c r="J63" s="27">
        <f t="shared" si="107"/>
        <v>224.45319999999984</v>
      </c>
      <c r="K63" s="27">
        <f t="shared" si="107"/>
        <v>288.57089999999994</v>
      </c>
      <c r="L63" s="27">
        <f t="shared" si="107"/>
        <v>414.5</v>
      </c>
      <c r="M63" s="27">
        <f t="shared" si="107"/>
        <v>549.6</v>
      </c>
      <c r="N63" s="27">
        <f t="shared" si="107"/>
        <v>565.1</v>
      </c>
      <c r="O63" s="27">
        <f t="shared" si="107"/>
        <v>676.3</v>
      </c>
      <c r="P63" s="27">
        <f t="shared" si="107"/>
        <v>1008.1</v>
      </c>
      <c r="Q63" s="27">
        <f t="shared" si="107"/>
        <v>1048.3324495700001</v>
      </c>
      <c r="R63" s="27">
        <f t="shared" si="107"/>
        <v>1120.2</v>
      </c>
      <c r="S63" s="27">
        <f t="shared" si="107"/>
        <v>1136.1732349599997</v>
      </c>
      <c r="T63" s="27">
        <f t="shared" si="107"/>
        <v>1202.6109979600001</v>
      </c>
      <c r="U63" s="27">
        <f t="shared" si="107"/>
        <v>1395.0485349800001</v>
      </c>
      <c r="V63" s="27">
        <f t="shared" si="107"/>
        <v>1521.86575133</v>
      </c>
      <c r="W63" s="27">
        <f t="shared" si="107"/>
        <v>1601.6644778200002</v>
      </c>
      <c r="X63" s="27">
        <f t="shared" si="107"/>
        <v>1752.8939894800001</v>
      </c>
      <c r="Y63" s="27">
        <f t="shared" si="107"/>
        <v>1648.9034710599999</v>
      </c>
      <c r="Z63" s="27">
        <f t="shared" si="107"/>
        <v>1684.8225704799997</v>
      </c>
      <c r="AA63" s="27">
        <f t="shared" ref="AA63:AG63" si="108">AA64+AA65</f>
        <v>1784.8641182400002</v>
      </c>
      <c r="AB63" s="27">
        <f t="shared" si="108"/>
        <v>1850.79743667</v>
      </c>
      <c r="AC63" s="27">
        <f t="shared" si="108"/>
        <v>1955</v>
      </c>
      <c r="AD63" s="27">
        <f t="shared" si="108"/>
        <v>2116</v>
      </c>
      <c r="AE63" s="27">
        <f t="shared" si="108"/>
        <v>2220</v>
      </c>
      <c r="AF63" s="27">
        <f t="shared" si="108"/>
        <v>2480</v>
      </c>
      <c r="AG63" s="27">
        <f t="shared" si="108"/>
        <v>2712</v>
      </c>
      <c r="AH63" s="27"/>
    </row>
    <row r="64" spans="1:38">
      <c r="A64" s="26" t="s">
        <v>373</v>
      </c>
      <c r="C64" s="64">
        <v>38</v>
      </c>
      <c r="D64" s="64">
        <v>103.69999999999999</v>
      </c>
      <c r="E64" s="64">
        <v>155.5</v>
      </c>
      <c r="F64" s="64">
        <v>176.7</v>
      </c>
      <c r="G64" s="64">
        <v>190.80010000000001</v>
      </c>
      <c r="H64" s="64">
        <v>159.77999999999997</v>
      </c>
      <c r="I64" s="64">
        <v>168.69900000000001</v>
      </c>
      <c r="J64" s="64">
        <v>176.899</v>
      </c>
      <c r="K64" s="64">
        <v>246.19990000000001</v>
      </c>
      <c r="L64" s="64">
        <v>316</v>
      </c>
      <c r="M64" s="64">
        <v>446.7</v>
      </c>
      <c r="N64" s="64">
        <v>466.6</v>
      </c>
      <c r="O64" s="64">
        <v>555.29999999999995</v>
      </c>
      <c r="P64" s="64">
        <v>1008.1</v>
      </c>
      <c r="Q64" s="64">
        <v>1048.3324495700001</v>
      </c>
      <c r="R64" s="64">
        <v>1120.2</v>
      </c>
      <c r="S64" s="64">
        <v>1136.1732349599997</v>
      </c>
      <c r="T64" s="64">
        <v>1202.6109979600001</v>
      </c>
      <c r="U64" s="64">
        <v>1395.0485349800001</v>
      </c>
      <c r="V64" s="64">
        <v>1521.86575133</v>
      </c>
      <c r="W64" s="64">
        <v>1601.6644778200002</v>
      </c>
      <c r="X64" s="64">
        <v>1752.8939894800001</v>
      </c>
      <c r="Y64" s="64">
        <v>1648.9034710599999</v>
      </c>
      <c r="Z64" s="64">
        <v>1684.8225704799997</v>
      </c>
      <c r="AA64" s="64">
        <v>1784.8641182400002</v>
      </c>
      <c r="AB64" s="64">
        <v>1850.79743667</v>
      </c>
      <c r="AC64" s="64">
        <v>1955</v>
      </c>
      <c r="AD64" s="64">
        <v>2116</v>
      </c>
      <c r="AE64" s="64">
        <v>2220</v>
      </c>
      <c r="AF64" s="64">
        <v>2480</v>
      </c>
      <c r="AG64" s="64">
        <v>2712</v>
      </c>
      <c r="AH64" s="64"/>
    </row>
    <row r="65" spans="1:38">
      <c r="A65" s="26" t="s">
        <v>285</v>
      </c>
      <c r="C65" s="64">
        <v>11.78</v>
      </c>
      <c r="D65" s="64">
        <v>12.346</v>
      </c>
      <c r="E65" s="64">
        <v>26.309000000000054</v>
      </c>
      <c r="F65" s="64">
        <v>28.117999999999917</v>
      </c>
      <c r="G65" s="64">
        <v>34.978000000000094</v>
      </c>
      <c r="H65" s="64">
        <v>24.64700000000008</v>
      </c>
      <c r="I65" s="64">
        <v>36.807000000000045</v>
      </c>
      <c r="J65" s="64">
        <v>47.554199999999838</v>
      </c>
      <c r="K65" s="64">
        <v>42.370999999999945</v>
      </c>
      <c r="L65" s="64">
        <v>98.5</v>
      </c>
      <c r="M65" s="64">
        <v>102.9</v>
      </c>
      <c r="N65" s="64">
        <v>98.5</v>
      </c>
      <c r="O65" s="64">
        <v>121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/>
      <c r="AD65" s="64"/>
      <c r="AE65" s="64"/>
      <c r="AF65" s="64"/>
      <c r="AG65" s="64"/>
      <c r="AH65" s="64"/>
    </row>
    <row r="66" spans="1:38">
      <c r="A66" s="24" t="s">
        <v>289</v>
      </c>
      <c r="B66" t="s">
        <v>69</v>
      </c>
      <c r="C66" s="64">
        <v>174.09499999999997</v>
      </c>
      <c r="D66" s="64">
        <v>379.14100000000008</v>
      </c>
      <c r="E66" s="64">
        <v>449.95633100000009</v>
      </c>
      <c r="F66" s="64">
        <v>331.416965</v>
      </c>
      <c r="G66" s="64">
        <v>386.56951499999991</v>
      </c>
      <c r="H66" s="64">
        <v>277.6812080000002</v>
      </c>
      <c r="I66" s="64">
        <v>344.73799999999983</v>
      </c>
      <c r="J66" s="64">
        <v>396.9830342800006</v>
      </c>
      <c r="K66" s="64">
        <v>311.66347372000018</v>
      </c>
      <c r="L66" s="64">
        <v>328.0079356400002</v>
      </c>
      <c r="M66" s="64">
        <v>564.07038058999944</v>
      </c>
      <c r="N66" s="64">
        <v>767.1367879000004</v>
      </c>
      <c r="O66" s="64">
        <v>1580.9383289700002</v>
      </c>
      <c r="P66" s="64">
        <v>1614.4000000000003</v>
      </c>
      <c r="Q66" s="64">
        <v>1105.1975076900001</v>
      </c>
      <c r="R66" s="64">
        <v>1138.5999999999999</v>
      </c>
      <c r="S66" s="64">
        <v>1210.97307811</v>
      </c>
      <c r="T66" s="64">
        <v>1297.7010893699999</v>
      </c>
      <c r="U66" s="64">
        <v>1010.9029327999999</v>
      </c>
      <c r="V66" s="64">
        <v>1143.5901454763998</v>
      </c>
      <c r="W66" s="64">
        <v>1203.16816131</v>
      </c>
      <c r="X66" s="64">
        <v>1394.0082747399997</v>
      </c>
      <c r="Y66" s="64">
        <v>1535.7499023299999</v>
      </c>
      <c r="Z66" s="64">
        <v>1583.79887893</v>
      </c>
      <c r="AA66" s="64">
        <v>1658.69722039</v>
      </c>
      <c r="AB66" s="64">
        <v>1880.7120074899997</v>
      </c>
      <c r="AC66" s="64">
        <v>2070</v>
      </c>
      <c r="AD66" s="64">
        <v>1950</v>
      </c>
      <c r="AE66" s="64">
        <v>2028</v>
      </c>
      <c r="AF66" s="64">
        <v>2100</v>
      </c>
      <c r="AG66" s="64">
        <v>2176</v>
      </c>
      <c r="AH66" s="64"/>
    </row>
    <row r="67" spans="1:38">
      <c r="A67" s="24" t="s">
        <v>290</v>
      </c>
      <c r="C67" s="27">
        <f t="shared" ref="C67:AG67" si="109">C68+C69</f>
        <v>54.6</v>
      </c>
      <c r="D67" s="27">
        <f t="shared" si="109"/>
        <v>57.599999999999994</v>
      </c>
      <c r="E67" s="27">
        <f t="shared" si="109"/>
        <v>85.1</v>
      </c>
      <c r="F67" s="27">
        <f t="shared" si="109"/>
        <v>128.14590000000001</v>
      </c>
      <c r="G67" s="27">
        <f t="shared" si="109"/>
        <v>150.3999</v>
      </c>
      <c r="H67" s="27">
        <f t="shared" si="109"/>
        <v>169.83795110999998</v>
      </c>
      <c r="I67" s="27">
        <f t="shared" si="109"/>
        <v>117.47190000000001</v>
      </c>
      <c r="J67" s="27">
        <f t="shared" si="109"/>
        <v>146.69999999999999</v>
      </c>
      <c r="K67" s="27">
        <f t="shared" si="109"/>
        <v>168.6</v>
      </c>
      <c r="L67" s="27">
        <f t="shared" si="109"/>
        <v>140.90899999999999</v>
      </c>
      <c r="M67" s="27">
        <f t="shared" si="109"/>
        <v>120.1</v>
      </c>
      <c r="N67" s="27">
        <f t="shared" si="109"/>
        <v>103.6</v>
      </c>
      <c r="O67" s="27">
        <f t="shared" si="109"/>
        <v>97.460000000000008</v>
      </c>
      <c r="P67" s="27">
        <f t="shared" si="109"/>
        <v>120.5</v>
      </c>
      <c r="Q67" s="27">
        <f t="shared" si="109"/>
        <v>171.17732495999999</v>
      </c>
      <c r="R67" s="27">
        <f t="shared" si="109"/>
        <v>206</v>
      </c>
      <c r="S67" s="27">
        <f t="shared" si="109"/>
        <v>287.94209265000001</v>
      </c>
      <c r="T67" s="27">
        <f t="shared" si="109"/>
        <v>253.54996085999997</v>
      </c>
      <c r="U67" s="27">
        <f t="shared" si="109"/>
        <v>237.50200161000001</v>
      </c>
      <c r="V67" s="27">
        <f t="shared" si="109"/>
        <v>248.42291627119999</v>
      </c>
      <c r="W67" s="27">
        <f t="shared" si="109"/>
        <v>329.86355243599996</v>
      </c>
      <c r="X67" s="27">
        <f t="shared" si="109"/>
        <v>402.86546839599998</v>
      </c>
      <c r="Y67" s="27">
        <f t="shared" si="109"/>
        <v>481.51995854</v>
      </c>
      <c r="Z67" s="27">
        <f t="shared" si="109"/>
        <v>520.59967812999992</v>
      </c>
      <c r="AA67" s="27">
        <f t="shared" si="109"/>
        <v>610.99634973000002</v>
      </c>
      <c r="AB67" s="27">
        <f t="shared" si="109"/>
        <v>769.27205862999995</v>
      </c>
      <c r="AC67" s="27">
        <f t="shared" si="109"/>
        <v>933</v>
      </c>
      <c r="AD67" s="27">
        <f t="shared" si="109"/>
        <v>816</v>
      </c>
      <c r="AE67" s="27">
        <f t="shared" si="109"/>
        <v>902</v>
      </c>
      <c r="AF67" s="27">
        <f t="shared" si="109"/>
        <v>978</v>
      </c>
      <c r="AG67" s="27">
        <f t="shared" si="109"/>
        <v>1067</v>
      </c>
      <c r="AH67" s="27"/>
    </row>
    <row r="68" spans="1:38">
      <c r="A68" s="26" t="s">
        <v>291</v>
      </c>
      <c r="B68" s="52" t="s">
        <v>53</v>
      </c>
      <c r="C68" s="64">
        <v>53.6</v>
      </c>
      <c r="D68" s="64">
        <v>45.9</v>
      </c>
      <c r="E68" s="64">
        <v>47.1</v>
      </c>
      <c r="F68" s="64">
        <v>49.549900000000001</v>
      </c>
      <c r="G68" s="64">
        <v>78.599900000000005</v>
      </c>
      <c r="H68" s="64">
        <v>72.695217999999997</v>
      </c>
      <c r="I68" s="64">
        <v>51.271900000000002</v>
      </c>
      <c r="J68" s="64">
        <v>66.7</v>
      </c>
      <c r="K68" s="64">
        <v>73.400000000000006</v>
      </c>
      <c r="L68" s="64">
        <v>48.501999999999995</v>
      </c>
      <c r="M68" s="64">
        <v>38.5</v>
      </c>
      <c r="N68" s="64">
        <v>36</v>
      </c>
      <c r="O68" s="64">
        <v>38.86</v>
      </c>
      <c r="P68" s="64">
        <v>64.3</v>
      </c>
      <c r="Q68" s="64">
        <v>112.92656495999999</v>
      </c>
      <c r="R68" s="64">
        <v>132.5</v>
      </c>
      <c r="S68" s="64">
        <v>181.45332045000001</v>
      </c>
      <c r="T68" s="64">
        <v>132.62710454999998</v>
      </c>
      <c r="U68" s="64">
        <v>134.26726277</v>
      </c>
      <c r="V68" s="64">
        <v>139.48339290999999</v>
      </c>
      <c r="W68" s="64">
        <v>174.29380906999998</v>
      </c>
      <c r="X68" s="64">
        <v>195.01140287000001</v>
      </c>
      <c r="Y68" s="64">
        <v>237.48656099999999</v>
      </c>
      <c r="Z68" s="64">
        <v>268.68606045999996</v>
      </c>
      <c r="AA68" s="64">
        <v>323.81480696999995</v>
      </c>
      <c r="AB68" s="64">
        <v>336.49556331000002</v>
      </c>
      <c r="AC68" s="64">
        <v>388</v>
      </c>
      <c r="AD68" s="64">
        <v>300</v>
      </c>
      <c r="AE68" s="64">
        <v>300</v>
      </c>
      <c r="AF68" s="64">
        <v>270</v>
      </c>
      <c r="AG68" s="64">
        <v>267</v>
      </c>
      <c r="AH68" s="64"/>
    </row>
    <row r="69" spans="1:38">
      <c r="A69" s="26" t="s">
        <v>292</v>
      </c>
      <c r="B69" s="52" t="s">
        <v>52</v>
      </c>
      <c r="C69" s="64">
        <v>1</v>
      </c>
      <c r="D69" s="64">
        <v>11.7</v>
      </c>
      <c r="E69" s="64">
        <v>38</v>
      </c>
      <c r="F69" s="64">
        <v>78.596000000000004</v>
      </c>
      <c r="G69" s="64">
        <v>71.8</v>
      </c>
      <c r="H69" s="64">
        <v>97.14273310999998</v>
      </c>
      <c r="I69" s="64">
        <v>66.2</v>
      </c>
      <c r="J69" s="64">
        <v>80</v>
      </c>
      <c r="K69" s="64">
        <v>95.199999999999989</v>
      </c>
      <c r="L69" s="64">
        <v>92.406999999999996</v>
      </c>
      <c r="M69" s="64">
        <v>81.599999999999994</v>
      </c>
      <c r="N69" s="64">
        <v>67.599999999999994</v>
      </c>
      <c r="O69" s="64">
        <v>58.6</v>
      </c>
      <c r="P69" s="64">
        <v>56.2</v>
      </c>
      <c r="Q69" s="64">
        <v>58.25076</v>
      </c>
      <c r="R69" s="64">
        <v>73.5</v>
      </c>
      <c r="S69" s="64">
        <v>106.4887722</v>
      </c>
      <c r="T69" s="64">
        <v>120.92285630999999</v>
      </c>
      <c r="U69" s="64">
        <v>103.23473884000001</v>
      </c>
      <c r="V69" s="64">
        <v>108.93952336119999</v>
      </c>
      <c r="W69" s="64">
        <v>155.56974336599998</v>
      </c>
      <c r="X69" s="64">
        <v>207.854065526</v>
      </c>
      <c r="Y69" s="64">
        <v>244.03339754000001</v>
      </c>
      <c r="Z69" s="64">
        <v>251.91361766999998</v>
      </c>
      <c r="AA69" s="64">
        <v>287.18154276000001</v>
      </c>
      <c r="AB69" s="64">
        <v>432.77649531999998</v>
      </c>
      <c r="AC69" s="64">
        <v>545</v>
      </c>
      <c r="AD69" s="64">
        <v>516</v>
      </c>
      <c r="AE69" s="64">
        <v>602</v>
      </c>
      <c r="AF69" s="64">
        <v>708</v>
      </c>
      <c r="AG69" s="64">
        <v>800</v>
      </c>
      <c r="AH69" s="64"/>
    </row>
    <row r="70" spans="1:38">
      <c r="A70" s="24" t="s">
        <v>293</v>
      </c>
      <c r="B70" t="s">
        <v>125</v>
      </c>
      <c r="C70" s="64">
        <v>39.1</v>
      </c>
      <c r="D70" s="64">
        <v>46.506</v>
      </c>
      <c r="E70" s="64">
        <v>50</v>
      </c>
      <c r="F70" s="64">
        <v>60</v>
      </c>
      <c r="G70" s="64">
        <v>70</v>
      </c>
      <c r="H70" s="64">
        <v>60.24218698</v>
      </c>
      <c r="I70" s="64">
        <v>54.13333333333334</v>
      </c>
      <c r="J70" s="64">
        <v>57.8</v>
      </c>
      <c r="K70" s="64">
        <v>105.29990000000001</v>
      </c>
      <c r="L70" s="64">
        <v>217.40000000000003</v>
      </c>
      <c r="M70" s="64">
        <v>436.3</v>
      </c>
      <c r="N70" s="64">
        <v>336.3</v>
      </c>
      <c r="O70" s="64">
        <v>399</v>
      </c>
      <c r="P70" s="64">
        <v>512</v>
      </c>
      <c r="Q70" s="64">
        <v>420.31693548999993</v>
      </c>
      <c r="R70" s="64">
        <v>380</v>
      </c>
      <c r="S70" s="64">
        <v>426.07732233000007</v>
      </c>
      <c r="T70" s="64">
        <v>514.1202565000001</v>
      </c>
      <c r="U70" s="64">
        <v>547.60727768000004</v>
      </c>
      <c r="V70" s="64">
        <v>625.77423945999999</v>
      </c>
      <c r="W70" s="64">
        <v>734.27557469016017</v>
      </c>
      <c r="X70" s="64">
        <v>756.07234647000007</v>
      </c>
      <c r="Y70" s="64">
        <v>906.66607487999977</v>
      </c>
      <c r="Z70" s="64">
        <f>849.39504221+28.4657700500001</f>
        <v>877.8608122600001</v>
      </c>
      <c r="AA70" s="64">
        <v>990.69019366000009</v>
      </c>
      <c r="AB70" s="64">
        <v>1643.29729677</v>
      </c>
      <c r="AC70" s="64">
        <v>1285</v>
      </c>
      <c r="AD70" s="64">
        <v>1332</v>
      </c>
      <c r="AE70" s="64">
        <v>1350</v>
      </c>
      <c r="AF70" s="64">
        <v>1340</v>
      </c>
      <c r="AG70" s="64">
        <v>1330</v>
      </c>
      <c r="AH70" s="64"/>
    </row>
    <row r="71" spans="1:38">
      <c r="A71" s="24" t="s">
        <v>286</v>
      </c>
      <c r="B71" s="52" t="s">
        <v>70</v>
      </c>
      <c r="C71" s="64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4.7</v>
      </c>
      <c r="N71" s="64">
        <v>6.8</v>
      </c>
      <c r="O71" s="64">
        <v>13.5</v>
      </c>
      <c r="P71" s="64">
        <v>12.399999999999954</v>
      </c>
      <c r="Q71" s="64">
        <v>14.354883280000022</v>
      </c>
      <c r="R71" s="64">
        <v>13.199999999999818</v>
      </c>
      <c r="S71" s="64">
        <v>12.851123419999933</v>
      </c>
      <c r="T71" s="64">
        <v>16.700709569999933</v>
      </c>
      <c r="U71" s="64">
        <v>14.864916130000115</v>
      </c>
      <c r="V71" s="64">
        <v>12.17868363</v>
      </c>
      <c r="W71" s="64">
        <v>20.397537530000076</v>
      </c>
      <c r="X71" s="64">
        <v>28.043921440000002</v>
      </c>
      <c r="Y71" s="64">
        <v>28.10011022999981</v>
      </c>
      <c r="Z71" s="64">
        <v>37.58004825999982</v>
      </c>
      <c r="AA71" s="64">
        <v>125.71555164999997</v>
      </c>
      <c r="AB71" s="64">
        <v>45.029522579999991</v>
      </c>
      <c r="AC71" s="64">
        <v>171</v>
      </c>
      <c r="AD71" s="64">
        <v>145</v>
      </c>
      <c r="AE71" s="64">
        <v>160</v>
      </c>
      <c r="AF71" s="64">
        <v>165</v>
      </c>
      <c r="AG71" s="64">
        <v>176</v>
      </c>
      <c r="AH71" s="64"/>
    </row>
    <row r="72" spans="1:38">
      <c r="A72" s="24" t="s">
        <v>294</v>
      </c>
      <c r="B72" s="52" t="s">
        <v>71</v>
      </c>
      <c r="C72" s="64">
        <v>41.65</v>
      </c>
      <c r="D72" s="64">
        <v>84.151900000000012</v>
      </c>
      <c r="E72" s="64">
        <v>211.7804489839998</v>
      </c>
      <c r="F72" s="64">
        <v>241.96050417800018</v>
      </c>
      <c r="G72" s="64">
        <v>323.08754749819974</v>
      </c>
      <c r="H72" s="64">
        <v>319.40718424980014</v>
      </c>
      <c r="I72" s="64">
        <v>366.03656866666665</v>
      </c>
      <c r="J72" s="64">
        <v>336.06320000000017</v>
      </c>
      <c r="K72" s="64">
        <v>382.98810867463749</v>
      </c>
      <c r="L72" s="64">
        <v>434.04418650285703</v>
      </c>
      <c r="M72" s="64">
        <v>558.1001</v>
      </c>
      <c r="N72" s="64">
        <v>762.4</v>
      </c>
      <c r="O72" s="64">
        <v>851</v>
      </c>
      <c r="P72" s="64">
        <v>1378.6</v>
      </c>
      <c r="Q72" s="64">
        <v>1505.9017764499999</v>
      </c>
      <c r="R72" s="64">
        <v>1623.6</v>
      </c>
      <c r="S72" s="64">
        <v>1655.5710301700001</v>
      </c>
      <c r="T72" s="64">
        <v>1857.5664941599998</v>
      </c>
      <c r="U72" s="64">
        <v>2294.9964605999999</v>
      </c>
      <c r="V72" s="64">
        <v>2791.1901722799998</v>
      </c>
      <c r="W72" s="64">
        <v>3036.6949652600001</v>
      </c>
      <c r="X72" s="64">
        <v>3393.6866662299994</v>
      </c>
      <c r="Y72" s="64">
        <v>3543.9373675800002</v>
      </c>
      <c r="Z72" s="64">
        <v>3731.4795285300002</v>
      </c>
      <c r="AA72" s="64">
        <v>4198.2219694900004</v>
      </c>
      <c r="AB72" s="64">
        <v>5574.9633534099994</v>
      </c>
      <c r="AC72" s="64">
        <v>5573</v>
      </c>
      <c r="AD72" s="64">
        <v>5629</v>
      </c>
      <c r="AE72" s="64">
        <v>6094</v>
      </c>
      <c r="AF72" s="64">
        <v>6425</v>
      </c>
      <c r="AG72" s="64">
        <v>6814</v>
      </c>
      <c r="AH72" s="64"/>
    </row>
    <row r="73" spans="1:38">
      <c r="A73" s="24" t="s">
        <v>295</v>
      </c>
      <c r="B73" t="s">
        <v>72</v>
      </c>
      <c r="C73" s="27">
        <f t="shared" ref="C73:AG73" si="110">C74+C75</f>
        <v>0</v>
      </c>
      <c r="D73" s="27">
        <f t="shared" si="110"/>
        <v>0</v>
      </c>
      <c r="E73" s="27">
        <f t="shared" si="110"/>
        <v>0</v>
      </c>
      <c r="F73" s="27">
        <f t="shared" si="110"/>
        <v>0</v>
      </c>
      <c r="G73" s="27">
        <f t="shared" si="110"/>
        <v>0</v>
      </c>
      <c r="H73" s="27">
        <f t="shared" si="110"/>
        <v>0</v>
      </c>
      <c r="I73" s="27">
        <f t="shared" si="110"/>
        <v>0</v>
      </c>
      <c r="J73" s="27">
        <f t="shared" si="110"/>
        <v>0</v>
      </c>
      <c r="K73" s="27">
        <f t="shared" si="110"/>
        <v>0</v>
      </c>
      <c r="L73" s="27">
        <f t="shared" si="110"/>
        <v>16.2</v>
      </c>
      <c r="M73" s="27">
        <f t="shared" si="110"/>
        <v>99.979951410000211</v>
      </c>
      <c r="N73" s="27">
        <f t="shared" si="110"/>
        <v>526.9</v>
      </c>
      <c r="O73" s="27">
        <f t="shared" si="110"/>
        <v>646</v>
      </c>
      <c r="P73" s="27">
        <f t="shared" si="110"/>
        <v>772.31811117999939</v>
      </c>
      <c r="Q73" s="27">
        <f t="shared" si="110"/>
        <v>1142.0999999999999</v>
      </c>
      <c r="R73" s="27">
        <f t="shared" si="110"/>
        <v>1028.2</v>
      </c>
      <c r="S73" s="27">
        <f t="shared" si="110"/>
        <v>886.7706867600001</v>
      </c>
      <c r="T73" s="27">
        <f t="shared" si="110"/>
        <v>944.36338950000004</v>
      </c>
      <c r="U73" s="27">
        <f t="shared" si="110"/>
        <v>989.96275015000003</v>
      </c>
      <c r="V73" s="27">
        <f t="shared" si="110"/>
        <v>1052.1139336900001</v>
      </c>
      <c r="W73" s="27">
        <f t="shared" si="110"/>
        <v>989.03805483869894</v>
      </c>
      <c r="X73" s="27">
        <f t="shared" si="110"/>
        <v>1096.95586544</v>
      </c>
      <c r="Y73" s="27">
        <f t="shared" si="110"/>
        <v>1049.4608346700002</v>
      </c>
      <c r="Z73" s="27">
        <f t="shared" si="110"/>
        <v>1056.65434594</v>
      </c>
      <c r="AA73" s="27">
        <f t="shared" si="110"/>
        <v>1150.21743489</v>
      </c>
      <c r="AB73" s="27">
        <f t="shared" si="110"/>
        <v>1195.5762636100001</v>
      </c>
      <c r="AC73" s="27">
        <f t="shared" si="110"/>
        <v>1422</v>
      </c>
      <c r="AD73" s="27">
        <f t="shared" si="110"/>
        <v>1530</v>
      </c>
      <c r="AE73" s="27">
        <f t="shared" si="110"/>
        <v>1680</v>
      </c>
      <c r="AF73" s="27">
        <f t="shared" si="110"/>
        <v>1755</v>
      </c>
      <c r="AG73" s="27">
        <f t="shared" si="110"/>
        <v>1934</v>
      </c>
      <c r="AH73" s="27"/>
    </row>
    <row r="74" spans="1:38" s="52" customFormat="1">
      <c r="A74" s="26" t="s">
        <v>574</v>
      </c>
      <c r="B74" s="52" t="s">
        <v>575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16.2</v>
      </c>
      <c r="M74" s="64">
        <v>99.979951410000211</v>
      </c>
      <c r="N74" s="64">
        <v>526.9</v>
      </c>
      <c r="O74" s="64">
        <v>636</v>
      </c>
      <c r="P74" s="64">
        <v>749.91811117999941</v>
      </c>
      <c r="Q74" s="64">
        <v>944</v>
      </c>
      <c r="R74" s="64">
        <v>1001.4000000000001</v>
      </c>
      <c r="S74" s="64">
        <v>863.1477841300001</v>
      </c>
      <c r="T74" s="64">
        <v>935.76368639999998</v>
      </c>
      <c r="U74" s="64">
        <v>968.51383307000003</v>
      </c>
      <c r="V74" s="64">
        <v>1026.31073231</v>
      </c>
      <c r="W74" s="64">
        <v>956.91034793869892</v>
      </c>
      <c r="X74" s="64">
        <v>1065.58765823</v>
      </c>
      <c r="Y74" s="64">
        <v>1015.8252402000001</v>
      </c>
      <c r="Z74" s="64">
        <f>1056.65434594-Z75</f>
        <v>1036.15834445</v>
      </c>
      <c r="AA74" s="64">
        <f>1150.21743489-AA75</f>
        <v>1145.81997202</v>
      </c>
      <c r="AB74" s="64">
        <v>1190.1422120300001</v>
      </c>
      <c r="AC74" s="64">
        <v>1402</v>
      </c>
      <c r="AD74" s="64">
        <v>1510</v>
      </c>
      <c r="AE74" s="64">
        <v>1660</v>
      </c>
      <c r="AF74" s="64">
        <v>1735</v>
      </c>
      <c r="AG74" s="64">
        <v>1914</v>
      </c>
      <c r="AH74" s="64"/>
    </row>
    <row r="75" spans="1:38" s="52" customFormat="1">
      <c r="A75" s="26" t="s">
        <v>573</v>
      </c>
      <c r="B75" s="52" t="s">
        <v>576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10</v>
      </c>
      <c r="P75" s="64">
        <v>22.4</v>
      </c>
      <c r="Q75" s="64">
        <v>198.1</v>
      </c>
      <c r="R75" s="64">
        <v>26.8</v>
      </c>
      <c r="S75" s="64">
        <v>23.622902630000002</v>
      </c>
      <c r="T75" s="64">
        <v>8.5997030999999993</v>
      </c>
      <c r="U75" s="64">
        <v>21.448917080000001</v>
      </c>
      <c r="V75" s="64">
        <v>25.803201379999997</v>
      </c>
      <c r="W75" s="64">
        <v>32.1277069</v>
      </c>
      <c r="X75" s="64">
        <v>31.368207210000001</v>
      </c>
      <c r="Y75" s="64">
        <v>33.635594470000001</v>
      </c>
      <c r="Z75" s="64">
        <v>20.496001490000001</v>
      </c>
      <c r="AA75" s="64">
        <v>4.39746287</v>
      </c>
      <c r="AB75" s="64">
        <v>5.4340515800000002</v>
      </c>
      <c r="AC75" s="64">
        <v>20</v>
      </c>
      <c r="AD75" s="64">
        <v>20</v>
      </c>
      <c r="AE75" s="64">
        <v>20</v>
      </c>
      <c r="AF75" s="64">
        <v>20</v>
      </c>
      <c r="AG75" s="64">
        <v>20</v>
      </c>
      <c r="AH75" s="64"/>
    </row>
    <row r="76" spans="1:38">
      <c r="A76" s="23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1:38">
      <c r="A77" s="32" t="s">
        <v>270</v>
      </c>
      <c r="B77" t="s">
        <v>50</v>
      </c>
      <c r="C77" s="27">
        <f t="shared" ref="C77:Z77" si="111">C38-C62</f>
        <v>-87.5</v>
      </c>
      <c r="D77" s="27">
        <f t="shared" si="111"/>
        <v>-186.90289999999993</v>
      </c>
      <c r="E77" s="27">
        <f t="shared" si="111"/>
        <v>-270.34077998400005</v>
      </c>
      <c r="F77" s="27">
        <f t="shared" si="111"/>
        <v>-196.61636917800001</v>
      </c>
      <c r="G77" s="27">
        <f t="shared" si="111"/>
        <v>-279.24506249819967</v>
      </c>
      <c r="H77" s="27">
        <f t="shared" si="111"/>
        <v>-79.919830339800342</v>
      </c>
      <c r="I77" s="27">
        <f t="shared" si="111"/>
        <v>17.79300000000012</v>
      </c>
      <c r="J77" s="27">
        <f t="shared" si="111"/>
        <v>49.017165719999866</v>
      </c>
      <c r="K77" s="27">
        <f t="shared" si="111"/>
        <v>110.69031760536245</v>
      </c>
      <c r="L77" s="27">
        <f t="shared" si="111"/>
        <v>715.56399999999985</v>
      </c>
      <c r="M77" s="27">
        <f t="shared" si="111"/>
        <v>477.40000000000055</v>
      </c>
      <c r="N77" s="27">
        <f t="shared" si="111"/>
        <v>626.44760599999972</v>
      </c>
      <c r="O77" s="27">
        <f t="shared" si="111"/>
        <v>708.43670703000043</v>
      </c>
      <c r="P77" s="27">
        <f t="shared" si="111"/>
        <v>435.85706712000047</v>
      </c>
      <c r="Q77" s="27">
        <f t="shared" si="111"/>
        <v>-142.88578839999991</v>
      </c>
      <c r="R77" s="27">
        <f t="shared" si="111"/>
        <v>356.00050079919947</v>
      </c>
      <c r="S77" s="27">
        <f t="shared" si="111"/>
        <v>1257.3028421636</v>
      </c>
      <c r="T77" s="27">
        <f t="shared" si="111"/>
        <v>1473.4327361200003</v>
      </c>
      <c r="U77" s="27">
        <f t="shared" si="111"/>
        <v>943.26739716590691</v>
      </c>
      <c r="V77" s="27">
        <f t="shared" si="111"/>
        <v>723.70238082940068</v>
      </c>
      <c r="W77" s="27">
        <f t="shared" si="111"/>
        <v>1048.0708585511411</v>
      </c>
      <c r="X77" s="27">
        <f t="shared" si="111"/>
        <v>850.98024023000471</v>
      </c>
      <c r="Y77" s="27">
        <f t="shared" si="111"/>
        <v>1726.8361876899999</v>
      </c>
      <c r="Z77" s="27">
        <f t="shared" si="111"/>
        <v>2329.3560386500012</v>
      </c>
      <c r="AA77" s="27">
        <f>AA38-AA62</f>
        <v>2387.9408477199995</v>
      </c>
      <c r="AB77" s="27">
        <f t="shared" ref="AB77:AG77" si="112">AB38-AB62</f>
        <v>-552.63089664000108</v>
      </c>
      <c r="AC77" s="27">
        <f t="shared" si="112"/>
        <v>-7</v>
      </c>
      <c r="AD77" s="27">
        <f t="shared" si="112"/>
        <v>1703</v>
      </c>
      <c r="AE77" s="27">
        <f t="shared" si="112"/>
        <v>2239</v>
      </c>
      <c r="AF77" s="27">
        <f t="shared" si="112"/>
        <v>3000</v>
      </c>
      <c r="AG77" s="27">
        <f t="shared" si="112"/>
        <v>3461</v>
      </c>
      <c r="AH77" s="27"/>
    </row>
    <row r="78" spans="1:38">
      <c r="A78" s="23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"/>
      <c r="AJ78" s="2"/>
      <c r="AK78" s="2"/>
      <c r="AL78" s="2"/>
    </row>
    <row r="79" spans="1:38">
      <c r="A79" s="23" t="s">
        <v>296</v>
      </c>
      <c r="C79" s="27">
        <f t="shared" ref="C79:AG79" si="113">C80-C81</f>
        <v>35.9</v>
      </c>
      <c r="D79" s="27">
        <f t="shared" si="113"/>
        <v>47.997000000000007</v>
      </c>
      <c r="E79" s="27">
        <f t="shared" si="113"/>
        <v>47.506900000000002</v>
      </c>
      <c r="F79" s="27">
        <f t="shared" si="113"/>
        <v>9.742999999999995</v>
      </c>
      <c r="G79" s="27">
        <f t="shared" si="113"/>
        <v>-3.9560000000000031</v>
      </c>
      <c r="H79" s="27">
        <f t="shared" si="113"/>
        <v>39.404000000000032</v>
      </c>
      <c r="I79" s="27">
        <f t="shared" si="113"/>
        <v>66.319000000000003</v>
      </c>
      <c r="J79" s="27">
        <f t="shared" si="113"/>
        <v>63.3</v>
      </c>
      <c r="K79" s="27">
        <f t="shared" si="113"/>
        <v>158.91109132536249</v>
      </c>
      <c r="L79" s="27">
        <f t="shared" si="113"/>
        <v>352.8</v>
      </c>
      <c r="M79" s="27">
        <f t="shared" si="113"/>
        <v>221.10000000000008</v>
      </c>
      <c r="N79" s="27">
        <f t="shared" si="113"/>
        <v>160.5</v>
      </c>
      <c r="O79" s="27">
        <f t="shared" si="113"/>
        <v>576.80000000000007</v>
      </c>
      <c r="P79" s="27">
        <f t="shared" si="113"/>
        <v>826.5</v>
      </c>
      <c r="Q79" s="27">
        <f t="shared" si="113"/>
        <v>1264.0886796700001</v>
      </c>
      <c r="R79" s="27">
        <f t="shared" si="113"/>
        <v>1320.3999999999999</v>
      </c>
      <c r="S79" s="27">
        <f t="shared" si="113"/>
        <v>1491.7016944400004</v>
      </c>
      <c r="T79" s="27">
        <f t="shared" si="113"/>
        <v>1636.6995289000004</v>
      </c>
      <c r="U79" s="27">
        <f t="shared" si="113"/>
        <v>1265.8568440000004</v>
      </c>
      <c r="V79" s="27">
        <f t="shared" si="113"/>
        <v>1329.2007192423996</v>
      </c>
      <c r="W79" s="27">
        <f t="shared" si="113"/>
        <v>1421.3081719300001</v>
      </c>
      <c r="X79" s="27">
        <f t="shared" si="113"/>
        <v>1361.7867500399998</v>
      </c>
      <c r="Y79" s="27">
        <f t="shared" si="113"/>
        <v>2084.4930085199994</v>
      </c>
      <c r="Z79" s="27">
        <f t="shared" si="113"/>
        <v>2654.2080903699994</v>
      </c>
      <c r="AA79" s="27">
        <f t="shared" si="113"/>
        <v>3740.42</v>
      </c>
      <c r="AB79" s="27">
        <f t="shared" si="113"/>
        <v>4021.5271392499999</v>
      </c>
      <c r="AC79" s="27">
        <f t="shared" si="113"/>
        <v>3986</v>
      </c>
      <c r="AD79" s="27">
        <f t="shared" si="113"/>
        <v>4200</v>
      </c>
      <c r="AE79" s="27">
        <f t="shared" si="113"/>
        <v>4000</v>
      </c>
      <c r="AF79" s="27">
        <f t="shared" si="113"/>
        <v>4720</v>
      </c>
      <c r="AG79" s="27">
        <f t="shared" si="113"/>
        <v>5200</v>
      </c>
      <c r="AH79" s="27"/>
    </row>
    <row r="80" spans="1:38">
      <c r="A80" s="24" t="s">
        <v>297</v>
      </c>
      <c r="B80" t="s">
        <v>54</v>
      </c>
      <c r="C80" s="64">
        <v>38.799999999999997</v>
      </c>
      <c r="D80" s="64">
        <v>68.900000000000006</v>
      </c>
      <c r="E80" s="64">
        <v>73.399900000000002</v>
      </c>
      <c r="F80" s="64">
        <v>83.152000000000001</v>
      </c>
      <c r="G80" s="64">
        <v>48.7</v>
      </c>
      <c r="H80" s="64">
        <v>58.504000000000033</v>
      </c>
      <c r="I80" s="64">
        <v>71.900000000000006</v>
      </c>
      <c r="J80" s="64">
        <v>78.599999999999994</v>
      </c>
      <c r="K80" s="64">
        <v>189.2</v>
      </c>
      <c r="L80" s="64">
        <v>425.5</v>
      </c>
      <c r="M80" s="64">
        <v>660.2</v>
      </c>
      <c r="N80" s="64">
        <v>879</v>
      </c>
      <c r="O80" s="64">
        <v>1465.2</v>
      </c>
      <c r="P80" s="64">
        <v>1524.3</v>
      </c>
      <c r="Q80" s="64">
        <v>1475.5886796700001</v>
      </c>
      <c r="R80" s="64">
        <v>1540.3</v>
      </c>
      <c r="S80" s="64">
        <v>1869.0555376500004</v>
      </c>
      <c r="T80" s="64">
        <v>1916.1756153200004</v>
      </c>
      <c r="U80" s="64">
        <v>1391.5280790600004</v>
      </c>
      <c r="V80" s="64">
        <v>1443.9391523623997</v>
      </c>
      <c r="W80" s="64">
        <v>1776.3811532100001</v>
      </c>
      <c r="X80" s="64">
        <v>1728.9751528699999</v>
      </c>
      <c r="Y80" s="64">
        <v>2313.9261127399996</v>
      </c>
      <c r="Z80" s="64">
        <v>2859.9371574199995</v>
      </c>
      <c r="AA80" s="64">
        <v>3946.54</v>
      </c>
      <c r="AB80" s="64">
        <v>4229.42366322</v>
      </c>
      <c r="AC80" s="64">
        <v>4236</v>
      </c>
      <c r="AD80" s="64">
        <v>4450</v>
      </c>
      <c r="AE80" s="64">
        <v>4250</v>
      </c>
      <c r="AF80" s="64">
        <v>4970</v>
      </c>
      <c r="AG80" s="64">
        <v>5450</v>
      </c>
      <c r="AH80" s="64"/>
    </row>
    <row r="81" spans="1:38">
      <c r="A81" s="24" t="s">
        <v>298</v>
      </c>
      <c r="B81" t="s">
        <v>55</v>
      </c>
      <c r="C81" s="64">
        <v>2.9</v>
      </c>
      <c r="D81" s="64">
        <v>20.902999999999999</v>
      </c>
      <c r="E81" s="64">
        <v>25.893000000000001</v>
      </c>
      <c r="F81" s="64">
        <v>73.409000000000006</v>
      </c>
      <c r="G81" s="64">
        <v>52.656000000000006</v>
      </c>
      <c r="H81" s="64">
        <v>19.100000000000001</v>
      </c>
      <c r="I81" s="64">
        <v>5.5810000000000004</v>
      </c>
      <c r="J81" s="64">
        <v>15.3</v>
      </c>
      <c r="K81" s="64">
        <v>30.288908674637497</v>
      </c>
      <c r="L81" s="64">
        <v>72.7</v>
      </c>
      <c r="M81" s="64">
        <v>439.09999999999997</v>
      </c>
      <c r="N81" s="64">
        <v>718.5</v>
      </c>
      <c r="O81" s="64">
        <v>888.4</v>
      </c>
      <c r="P81" s="64">
        <v>697.8</v>
      </c>
      <c r="Q81" s="64">
        <v>211.5</v>
      </c>
      <c r="R81" s="64">
        <v>219.9</v>
      </c>
      <c r="S81" s="64">
        <v>377.35384320999998</v>
      </c>
      <c r="T81" s="64">
        <v>279.47608642</v>
      </c>
      <c r="U81" s="64">
        <v>125.67123506</v>
      </c>
      <c r="V81" s="64">
        <v>114.73843312</v>
      </c>
      <c r="W81" s="64">
        <v>355.07298128000002</v>
      </c>
      <c r="X81" s="64">
        <v>367.18840282999997</v>
      </c>
      <c r="Y81" s="64">
        <v>229.43310421999999</v>
      </c>
      <c r="Z81" s="64">
        <v>205.72906705</v>
      </c>
      <c r="AA81" s="64">
        <v>206.11999999999998</v>
      </c>
      <c r="AB81" s="64">
        <v>207.89652397</v>
      </c>
      <c r="AC81" s="64">
        <v>250</v>
      </c>
      <c r="AD81" s="64">
        <v>250</v>
      </c>
      <c r="AE81" s="64">
        <v>250</v>
      </c>
      <c r="AF81" s="64">
        <v>250</v>
      </c>
      <c r="AG81" s="64">
        <v>250</v>
      </c>
      <c r="AH81" s="64"/>
    </row>
    <row r="82" spans="1:38">
      <c r="A82" s="23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1:38">
      <c r="A83" s="32" t="s">
        <v>271</v>
      </c>
      <c r="B83" t="s">
        <v>51</v>
      </c>
      <c r="C83" s="27">
        <f t="shared" ref="C83:AG83" si="114">C77-C79</f>
        <v>-123.4</v>
      </c>
      <c r="D83" s="27">
        <f t="shared" si="114"/>
        <v>-234.89989999999995</v>
      </c>
      <c r="E83" s="27">
        <f t="shared" si="114"/>
        <v>-317.84767998400002</v>
      </c>
      <c r="F83" s="27">
        <f t="shared" si="114"/>
        <v>-206.35936917800001</v>
      </c>
      <c r="G83" s="27">
        <f t="shared" si="114"/>
        <v>-275.28906249819966</v>
      </c>
      <c r="H83" s="27">
        <f t="shared" si="114"/>
        <v>-119.32383033980037</v>
      </c>
      <c r="I83" s="27">
        <f t="shared" si="114"/>
        <v>-48.525999999999883</v>
      </c>
      <c r="J83" s="27">
        <f t="shared" si="114"/>
        <v>-14.282834280000131</v>
      </c>
      <c r="K83" s="27">
        <f t="shared" si="114"/>
        <v>-48.220773720000039</v>
      </c>
      <c r="L83" s="27">
        <f t="shared" si="114"/>
        <v>362.76399999999984</v>
      </c>
      <c r="M83" s="27">
        <f t="shared" si="114"/>
        <v>256.30000000000047</v>
      </c>
      <c r="N83" s="27">
        <f t="shared" si="114"/>
        <v>465.94760599999972</v>
      </c>
      <c r="O83" s="27">
        <f t="shared" si="114"/>
        <v>131.63670703000037</v>
      </c>
      <c r="P83" s="27">
        <f t="shared" si="114"/>
        <v>-390.64293287999953</v>
      </c>
      <c r="Q83" s="27">
        <f t="shared" si="114"/>
        <v>-1406.9744680700001</v>
      </c>
      <c r="R83" s="27">
        <f t="shared" si="114"/>
        <v>-964.39949920080039</v>
      </c>
      <c r="S83" s="27">
        <f t="shared" si="114"/>
        <v>-234.39885227640048</v>
      </c>
      <c r="T83" s="27">
        <f t="shared" si="114"/>
        <v>-163.26679278000006</v>
      </c>
      <c r="U83" s="27">
        <f t="shared" si="114"/>
        <v>-322.58944683409345</v>
      </c>
      <c r="V83" s="27">
        <f t="shared" si="114"/>
        <v>-605.49833841299892</v>
      </c>
      <c r="W83" s="27">
        <f t="shared" si="114"/>
        <v>-373.23731337885897</v>
      </c>
      <c r="X83" s="27">
        <f t="shared" si="114"/>
        <v>-510.80650980999508</v>
      </c>
      <c r="Y83" s="27">
        <f t="shared" si="114"/>
        <v>-357.65682082999956</v>
      </c>
      <c r="Z83" s="27">
        <f t="shared" si="114"/>
        <v>-324.85205171999814</v>
      </c>
      <c r="AA83" s="27">
        <f t="shared" si="114"/>
        <v>-1352.4791522800006</v>
      </c>
      <c r="AB83" s="27">
        <f t="shared" si="114"/>
        <v>-4574.158035890001</v>
      </c>
      <c r="AC83" s="27">
        <f t="shared" si="114"/>
        <v>-3993</v>
      </c>
      <c r="AD83" s="27">
        <f t="shared" si="114"/>
        <v>-2497</v>
      </c>
      <c r="AE83" s="27">
        <f t="shared" si="114"/>
        <v>-1761</v>
      </c>
      <c r="AF83" s="27">
        <f t="shared" si="114"/>
        <v>-1720</v>
      </c>
      <c r="AG83" s="27">
        <f t="shared" si="114"/>
        <v>-1739</v>
      </c>
      <c r="AH83" s="27"/>
    </row>
    <row r="84" spans="1:38">
      <c r="A84" s="23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"/>
      <c r="AJ84" s="2"/>
      <c r="AK84" s="2"/>
      <c r="AL84" s="2"/>
    </row>
    <row r="85" spans="1:38">
      <c r="A85" s="24" t="s">
        <v>299</v>
      </c>
      <c r="B85" t="s">
        <v>77</v>
      </c>
      <c r="C85" s="27">
        <f t="shared" ref="C85:Z85" si="115">C86+C89</f>
        <v>27.3</v>
      </c>
      <c r="D85" s="27">
        <f t="shared" si="115"/>
        <v>4.2001000000000008</v>
      </c>
      <c r="E85" s="27">
        <f t="shared" si="115"/>
        <v>18.500100000000003</v>
      </c>
      <c r="F85" s="27">
        <f t="shared" si="115"/>
        <v>33.599999999999994</v>
      </c>
      <c r="G85" s="27">
        <f t="shared" si="115"/>
        <v>71.7</v>
      </c>
      <c r="H85" s="27">
        <f t="shared" si="115"/>
        <v>45.660999999999959</v>
      </c>
      <c r="I85" s="27">
        <f t="shared" si="115"/>
        <v>44.298999999999999</v>
      </c>
      <c r="J85" s="27">
        <f t="shared" si="115"/>
        <v>72.754999999999995</v>
      </c>
      <c r="K85" s="27">
        <f t="shared" si="115"/>
        <v>53.467000000000006</v>
      </c>
      <c r="L85" s="27">
        <f t="shared" si="115"/>
        <v>58.8</v>
      </c>
      <c r="M85" s="27">
        <f t="shared" si="115"/>
        <v>24.799999999999997</v>
      </c>
      <c r="N85" s="27">
        <f t="shared" si="115"/>
        <v>167.4</v>
      </c>
      <c r="O85" s="27">
        <f t="shared" si="115"/>
        <v>59</v>
      </c>
      <c r="P85" s="27">
        <f t="shared" si="115"/>
        <v>160.6</v>
      </c>
      <c r="Q85" s="27">
        <f t="shared" si="115"/>
        <v>-157.16625736</v>
      </c>
      <c r="R85" s="27">
        <f t="shared" si="115"/>
        <v>198.89999999999998</v>
      </c>
      <c r="S85" s="27">
        <f t="shared" si="115"/>
        <v>266.02774577000002</v>
      </c>
      <c r="T85" s="27">
        <f t="shared" si="115"/>
        <v>293.21829147000005</v>
      </c>
      <c r="U85" s="27">
        <f t="shared" si="115"/>
        <v>233.74934403</v>
      </c>
      <c r="V85" s="27">
        <f t="shared" si="115"/>
        <v>216.05245920999997</v>
      </c>
      <c r="W85" s="27">
        <f t="shared" si="115"/>
        <v>447.10312476000001</v>
      </c>
      <c r="X85" s="27">
        <f t="shared" si="115"/>
        <v>477.85759709499996</v>
      </c>
      <c r="Y85" s="27">
        <f t="shared" si="115"/>
        <v>884.78173084999992</v>
      </c>
      <c r="Z85" s="27">
        <f t="shared" si="115"/>
        <v>631.58248377999996</v>
      </c>
      <c r="AA85" s="27">
        <f t="shared" ref="AA85:AG85" si="116">AA86+AA89</f>
        <v>111.36000000000001</v>
      </c>
      <c r="AB85" s="27">
        <f t="shared" si="116"/>
        <v>36.641864550704014</v>
      </c>
      <c r="AC85" s="27">
        <f t="shared" si="116"/>
        <v>91</v>
      </c>
      <c r="AD85" s="27">
        <f t="shared" si="116"/>
        <v>135</v>
      </c>
      <c r="AE85" s="27">
        <f t="shared" si="116"/>
        <v>135</v>
      </c>
      <c r="AF85" s="27">
        <f t="shared" si="116"/>
        <v>135</v>
      </c>
      <c r="AG85" s="27">
        <f t="shared" si="116"/>
        <v>135</v>
      </c>
      <c r="AH85" s="27"/>
    </row>
    <row r="86" spans="1:38">
      <c r="A86" s="26" t="s">
        <v>292</v>
      </c>
      <c r="B86" s="8"/>
      <c r="C86" s="27">
        <f t="shared" ref="C86:Z86" si="117">C87+C88</f>
        <v>27.3</v>
      </c>
      <c r="D86" s="27">
        <f t="shared" si="117"/>
        <v>4.2001000000000008</v>
      </c>
      <c r="E86" s="27">
        <f t="shared" si="117"/>
        <v>18.500100000000003</v>
      </c>
      <c r="F86" s="27">
        <f t="shared" si="117"/>
        <v>33.599999999999994</v>
      </c>
      <c r="G86" s="27">
        <f t="shared" si="117"/>
        <v>71.7</v>
      </c>
      <c r="H86" s="27">
        <f t="shared" si="117"/>
        <v>45.660999999999959</v>
      </c>
      <c r="I86" s="27">
        <f t="shared" si="117"/>
        <v>44.298999999999999</v>
      </c>
      <c r="J86" s="27">
        <f t="shared" si="117"/>
        <v>72.754999999999995</v>
      </c>
      <c r="K86" s="27">
        <f t="shared" si="117"/>
        <v>53.467000000000006</v>
      </c>
      <c r="L86" s="27">
        <f t="shared" si="117"/>
        <v>58.8</v>
      </c>
      <c r="M86" s="27">
        <f t="shared" si="117"/>
        <v>24.799999999999997</v>
      </c>
      <c r="N86" s="27">
        <f t="shared" si="117"/>
        <v>167.4</v>
      </c>
      <c r="O86" s="27">
        <f t="shared" si="117"/>
        <v>59</v>
      </c>
      <c r="P86" s="27">
        <f t="shared" si="117"/>
        <v>103.49999999999999</v>
      </c>
      <c r="Q86" s="27">
        <f t="shared" si="117"/>
        <v>-116.85715736</v>
      </c>
      <c r="R86" s="27">
        <f t="shared" si="117"/>
        <v>198.89999999999998</v>
      </c>
      <c r="S86" s="27">
        <f t="shared" si="117"/>
        <v>266.02774577000002</v>
      </c>
      <c r="T86" s="27">
        <f t="shared" si="117"/>
        <v>293.21829147000005</v>
      </c>
      <c r="U86" s="27">
        <f t="shared" si="117"/>
        <v>233.74934403</v>
      </c>
      <c r="V86" s="27">
        <f t="shared" si="117"/>
        <v>216.05245920999997</v>
      </c>
      <c r="W86" s="27">
        <f t="shared" si="117"/>
        <v>447.10312476000001</v>
      </c>
      <c r="X86" s="27">
        <f t="shared" si="117"/>
        <v>477.85759709499996</v>
      </c>
      <c r="Y86" s="27">
        <f t="shared" si="117"/>
        <v>884.78173084999992</v>
      </c>
      <c r="Z86" s="27">
        <f t="shared" si="117"/>
        <v>631.58248377999996</v>
      </c>
      <c r="AA86" s="27">
        <f t="shared" ref="AA86:AG86" si="118">AA87+AA88</f>
        <v>111.36000000000001</v>
      </c>
      <c r="AB86" s="27">
        <f t="shared" si="118"/>
        <v>36.641864550704014</v>
      </c>
      <c r="AC86" s="27">
        <f t="shared" si="118"/>
        <v>91</v>
      </c>
      <c r="AD86" s="27">
        <f t="shared" si="118"/>
        <v>135</v>
      </c>
      <c r="AE86" s="27">
        <f t="shared" si="118"/>
        <v>135</v>
      </c>
      <c r="AF86" s="27">
        <f t="shared" si="118"/>
        <v>135</v>
      </c>
      <c r="AG86" s="27">
        <f t="shared" si="118"/>
        <v>135</v>
      </c>
      <c r="AH86" s="27"/>
    </row>
    <row r="87" spans="1:38">
      <c r="A87" s="28" t="s">
        <v>297</v>
      </c>
      <c r="B87" t="s">
        <v>73</v>
      </c>
      <c r="C87" s="64">
        <v>27.3</v>
      </c>
      <c r="D87" s="64">
        <v>4.8611000000000004</v>
      </c>
      <c r="E87" s="64">
        <v>34.055100000000003</v>
      </c>
      <c r="F87" s="64">
        <v>36.744999999999997</v>
      </c>
      <c r="G87" s="64">
        <v>74.073000000000008</v>
      </c>
      <c r="H87" s="64">
        <v>46.872999999999962</v>
      </c>
      <c r="I87" s="64">
        <v>53.201000000000001</v>
      </c>
      <c r="J87" s="64">
        <v>86.998999999999995</v>
      </c>
      <c r="K87" s="64">
        <v>62.900000000000006</v>
      </c>
      <c r="L87" s="64">
        <v>81.099999999999994</v>
      </c>
      <c r="M87" s="64">
        <v>33.799999999999997</v>
      </c>
      <c r="N87" s="64">
        <v>184</v>
      </c>
      <c r="O87" s="64">
        <v>230.2</v>
      </c>
      <c r="P87" s="64">
        <v>129.69999999999999</v>
      </c>
      <c r="Q87" s="64">
        <v>87.642842639999998</v>
      </c>
      <c r="R87" s="64">
        <v>265.09999999999997</v>
      </c>
      <c r="S87" s="64">
        <v>327.54929100000004</v>
      </c>
      <c r="T87" s="64">
        <v>332.74628331000002</v>
      </c>
      <c r="U87" s="64">
        <v>269.15309865</v>
      </c>
      <c r="V87" s="64">
        <v>274.26164377999999</v>
      </c>
      <c r="W87" s="64">
        <v>506.16782656999999</v>
      </c>
      <c r="X87" s="64">
        <v>559.06812091999996</v>
      </c>
      <c r="Y87" s="64">
        <v>994.49247959999991</v>
      </c>
      <c r="Z87" s="64">
        <v>735.55401080999991</v>
      </c>
      <c r="AA87" s="64">
        <v>236.94</v>
      </c>
      <c r="AB87" s="64">
        <v>204.03969711000002</v>
      </c>
      <c r="AC87" s="64">
        <v>241</v>
      </c>
      <c r="AD87" s="64">
        <v>250</v>
      </c>
      <c r="AE87" s="64">
        <v>250</v>
      </c>
      <c r="AF87" s="64">
        <v>250</v>
      </c>
      <c r="AG87" s="64">
        <v>250</v>
      </c>
      <c r="AH87" s="64"/>
    </row>
    <row r="88" spans="1:38">
      <c r="A88" s="28" t="s">
        <v>298</v>
      </c>
      <c r="B88" s="8" t="s">
        <v>74</v>
      </c>
      <c r="C88" s="64">
        <v>0</v>
      </c>
      <c r="D88" s="64">
        <v>-0.66100000000000003</v>
      </c>
      <c r="E88" s="64">
        <v>-15.555</v>
      </c>
      <c r="F88" s="64">
        <v>-3.145</v>
      </c>
      <c r="G88" s="64">
        <v>-2.3730000000000002</v>
      </c>
      <c r="H88" s="64">
        <v>-1.212</v>
      </c>
      <c r="I88" s="64">
        <v>-8.9019999999999992</v>
      </c>
      <c r="J88" s="64">
        <v>-14.243999999999998</v>
      </c>
      <c r="K88" s="64">
        <v>-9.4329999999999998</v>
      </c>
      <c r="L88" s="64">
        <v>-22.3</v>
      </c>
      <c r="M88" s="64">
        <v>-9</v>
      </c>
      <c r="N88" s="64">
        <v>-16.600000000000001</v>
      </c>
      <c r="O88" s="64">
        <v>-171.2</v>
      </c>
      <c r="P88" s="64">
        <v>-26.2</v>
      </c>
      <c r="Q88" s="64">
        <v>-204.5</v>
      </c>
      <c r="R88" s="64">
        <v>-66.2</v>
      </c>
      <c r="S88" s="64">
        <v>-61.521545229999987</v>
      </c>
      <c r="T88" s="64">
        <v>-39.527991839999999</v>
      </c>
      <c r="U88" s="64">
        <v>-35.403754620000001</v>
      </c>
      <c r="V88" s="64">
        <v>-58.209184570000012</v>
      </c>
      <c r="W88" s="64">
        <v>-59.064701810000003</v>
      </c>
      <c r="X88" s="64">
        <v>-81.210523824999981</v>
      </c>
      <c r="Y88" s="64">
        <v>-109.71074874999999</v>
      </c>
      <c r="Z88" s="64">
        <v>-103.97152702999999</v>
      </c>
      <c r="AA88" s="64">
        <v>-125.57999999999998</v>
      </c>
      <c r="AB88" s="64">
        <v>-167.39783255929601</v>
      </c>
      <c r="AC88" s="64">
        <v>-150</v>
      </c>
      <c r="AD88" s="64">
        <v>-115</v>
      </c>
      <c r="AE88" s="64">
        <v>-115</v>
      </c>
      <c r="AF88" s="64">
        <v>-115</v>
      </c>
      <c r="AG88" s="64">
        <v>-115</v>
      </c>
      <c r="AH88" s="64"/>
    </row>
    <row r="89" spans="1:38">
      <c r="A89" s="26" t="s">
        <v>291</v>
      </c>
      <c r="C89" s="27">
        <f t="shared" ref="C89:Y89" si="119">C90+C91</f>
        <v>0</v>
      </c>
      <c r="D89" s="27">
        <f t="shared" si="119"/>
        <v>0</v>
      </c>
      <c r="E89" s="27">
        <f t="shared" si="119"/>
        <v>0</v>
      </c>
      <c r="F89" s="27">
        <f t="shared" si="119"/>
        <v>0</v>
      </c>
      <c r="G89" s="27">
        <f t="shared" si="119"/>
        <v>0</v>
      </c>
      <c r="H89" s="27">
        <f t="shared" si="119"/>
        <v>0</v>
      </c>
      <c r="I89" s="27">
        <f t="shared" si="119"/>
        <v>0</v>
      </c>
      <c r="J89" s="27">
        <f t="shared" si="119"/>
        <v>0</v>
      </c>
      <c r="K89" s="27">
        <f t="shared" si="119"/>
        <v>0</v>
      </c>
      <c r="L89" s="27">
        <f t="shared" si="119"/>
        <v>0</v>
      </c>
      <c r="M89" s="27">
        <f t="shared" si="119"/>
        <v>0</v>
      </c>
      <c r="N89" s="27">
        <f t="shared" si="119"/>
        <v>0</v>
      </c>
      <c r="O89" s="27">
        <f t="shared" si="119"/>
        <v>0</v>
      </c>
      <c r="P89" s="27">
        <f t="shared" si="119"/>
        <v>57.1</v>
      </c>
      <c r="Q89" s="27">
        <f t="shared" si="119"/>
        <v>-40.309100000000001</v>
      </c>
      <c r="R89" s="27">
        <f t="shared" si="119"/>
        <v>0</v>
      </c>
      <c r="S89" s="27">
        <f t="shared" si="119"/>
        <v>0</v>
      </c>
      <c r="T89" s="27">
        <f t="shared" si="119"/>
        <v>0</v>
      </c>
      <c r="U89" s="27">
        <f t="shared" si="119"/>
        <v>0</v>
      </c>
      <c r="V89" s="27">
        <f t="shared" si="119"/>
        <v>0</v>
      </c>
      <c r="W89" s="27">
        <f t="shared" si="119"/>
        <v>0</v>
      </c>
      <c r="X89" s="27">
        <f t="shared" si="119"/>
        <v>0</v>
      </c>
      <c r="Y89" s="27">
        <f t="shared" si="119"/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27"/>
    </row>
    <row r="90" spans="1:38">
      <c r="A90" s="28" t="s">
        <v>297</v>
      </c>
      <c r="B90" t="s">
        <v>75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57.1</v>
      </c>
      <c r="Q90" s="64">
        <v>0</v>
      </c>
      <c r="R90" s="64">
        <v>0</v>
      </c>
      <c r="S90" s="64">
        <v>0</v>
      </c>
      <c r="T90" s="64">
        <v>0</v>
      </c>
      <c r="U90" s="64">
        <v>0</v>
      </c>
      <c r="V90" s="64">
        <v>0</v>
      </c>
      <c r="W90" s="64">
        <v>0</v>
      </c>
      <c r="X90" s="64">
        <v>0</v>
      </c>
      <c r="Y90" s="64">
        <v>0</v>
      </c>
      <c r="Z90" s="64">
        <v>0</v>
      </c>
      <c r="AA90" s="64">
        <v>0</v>
      </c>
      <c r="AB90" s="64">
        <v>0</v>
      </c>
      <c r="AC90" s="64">
        <v>0</v>
      </c>
      <c r="AD90" s="64">
        <v>0</v>
      </c>
      <c r="AE90" s="64">
        <v>0</v>
      </c>
      <c r="AF90" s="64">
        <v>0</v>
      </c>
      <c r="AG90" s="64">
        <v>0</v>
      </c>
      <c r="AH90" s="64"/>
    </row>
    <row r="91" spans="1:38">
      <c r="A91" s="28" t="s">
        <v>298</v>
      </c>
      <c r="B91" t="s">
        <v>76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-40.309100000000001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>
        <v>0</v>
      </c>
      <c r="AC91" s="64">
        <v>0</v>
      </c>
      <c r="AD91" s="64">
        <v>0</v>
      </c>
      <c r="AE91" s="64">
        <v>0</v>
      </c>
      <c r="AF91" s="64">
        <v>0</v>
      </c>
      <c r="AG91" s="64">
        <v>0</v>
      </c>
      <c r="AH91" s="64"/>
    </row>
    <row r="92" spans="1:38">
      <c r="A92" s="24" t="s">
        <v>300</v>
      </c>
      <c r="C92" s="27">
        <f t="shared" ref="C92:AG92" si="120">C93+C97</f>
        <v>153.5</v>
      </c>
      <c r="D92" s="27">
        <f t="shared" si="120"/>
        <v>247.60000000000002</v>
      </c>
      <c r="E92" s="27">
        <f t="shared" si="120"/>
        <v>329.14777998399995</v>
      </c>
      <c r="F92" s="27">
        <f t="shared" si="120"/>
        <v>253.55936917800003</v>
      </c>
      <c r="G92" s="27">
        <f t="shared" si="120"/>
        <v>333.38906249819985</v>
      </c>
      <c r="H92" s="27">
        <f t="shared" si="120"/>
        <v>169.18483033980027</v>
      </c>
      <c r="I92" s="27">
        <f t="shared" si="120"/>
        <v>96.425000000000011</v>
      </c>
      <c r="J92" s="27">
        <f t="shared" si="120"/>
        <v>90.137834280000334</v>
      </c>
      <c r="K92" s="27">
        <f t="shared" si="120"/>
        <v>121.88777371999986</v>
      </c>
      <c r="L92" s="27">
        <f t="shared" si="120"/>
        <v>-217.8639</v>
      </c>
      <c r="M92" s="27">
        <f t="shared" si="120"/>
        <v>-164.2</v>
      </c>
      <c r="N92" s="27">
        <f t="shared" si="120"/>
        <v>-125.27020000000002</v>
      </c>
      <c r="O92" s="27">
        <f t="shared" si="120"/>
        <v>14.5</v>
      </c>
      <c r="P92" s="27">
        <f t="shared" si="120"/>
        <v>981.5</v>
      </c>
      <c r="Q92" s="27">
        <f t="shared" si="120"/>
        <v>876.51663528000017</v>
      </c>
      <c r="R92" s="27">
        <f t="shared" si="120"/>
        <v>1282.3</v>
      </c>
      <c r="S92" s="27">
        <f t="shared" si="120"/>
        <v>596.16192294000007</v>
      </c>
      <c r="T92" s="27">
        <f t="shared" si="120"/>
        <v>608.61544470000013</v>
      </c>
      <c r="U92" s="27">
        <f t="shared" si="120"/>
        <v>230.61884599000004</v>
      </c>
      <c r="V92" s="27">
        <f t="shared" si="120"/>
        <v>1026.8228016600001</v>
      </c>
      <c r="W92" s="27">
        <f t="shared" si="120"/>
        <v>965.17460519999997</v>
      </c>
      <c r="X92" s="27">
        <f t="shared" si="120"/>
        <v>1079.0117852149999</v>
      </c>
      <c r="Y92" s="27">
        <f t="shared" si="120"/>
        <v>1151.9206736000001</v>
      </c>
      <c r="Z92" s="27">
        <f t="shared" si="120"/>
        <v>1114.3574282999998</v>
      </c>
      <c r="AA92" s="27">
        <f t="shared" si="120"/>
        <v>1367.28</v>
      </c>
      <c r="AB92" s="27">
        <f t="shared" si="120"/>
        <v>6332.4396223707045</v>
      </c>
      <c r="AC92" s="27">
        <f t="shared" si="120"/>
        <v>2440</v>
      </c>
      <c r="AD92" s="27">
        <f t="shared" si="120"/>
        <v>2243</v>
      </c>
      <c r="AE92" s="27">
        <f t="shared" si="120"/>
        <v>2489</v>
      </c>
      <c r="AF92" s="27">
        <f t="shared" si="120"/>
        <v>2896</v>
      </c>
      <c r="AG92" s="27">
        <f t="shared" si="120"/>
        <v>3151</v>
      </c>
      <c r="AH92" s="27"/>
    </row>
    <row r="93" spans="1:38">
      <c r="A93" s="26" t="s">
        <v>292</v>
      </c>
      <c r="C93" s="27">
        <f t="shared" ref="C93:AG93" si="121">C94+C95+C96</f>
        <v>45.3</v>
      </c>
      <c r="D93" s="27">
        <f t="shared" si="121"/>
        <v>157.80000000000001</v>
      </c>
      <c r="E93" s="27">
        <f t="shared" si="121"/>
        <v>240.84777998399997</v>
      </c>
      <c r="F93" s="27">
        <f t="shared" si="121"/>
        <v>184.65936917800002</v>
      </c>
      <c r="G93" s="27">
        <f t="shared" si="121"/>
        <v>264.68906249819986</v>
      </c>
      <c r="H93" s="27">
        <f t="shared" si="121"/>
        <v>173.96322333980027</v>
      </c>
      <c r="I93" s="27">
        <f t="shared" si="121"/>
        <v>-18.873999999999999</v>
      </c>
      <c r="J93" s="27">
        <f t="shared" si="121"/>
        <v>-45.062165719999662</v>
      </c>
      <c r="K93" s="27">
        <f t="shared" si="121"/>
        <v>24.691473719999873</v>
      </c>
      <c r="L93" s="27">
        <f t="shared" si="121"/>
        <v>-246.26390000000001</v>
      </c>
      <c r="M93" s="27">
        <f t="shared" si="121"/>
        <v>-129.69999999999999</v>
      </c>
      <c r="N93" s="27">
        <f t="shared" si="121"/>
        <v>-63.5702</v>
      </c>
      <c r="O93" s="27">
        <f t="shared" si="121"/>
        <v>-20</v>
      </c>
      <c r="P93" s="27">
        <f t="shared" si="121"/>
        <v>-33.1</v>
      </c>
      <c r="Q93" s="27">
        <f t="shared" si="121"/>
        <v>222.7</v>
      </c>
      <c r="R93" s="27">
        <f t="shared" si="121"/>
        <v>129.70000000000002</v>
      </c>
      <c r="S93" s="27">
        <f t="shared" si="121"/>
        <v>48.151177620000013</v>
      </c>
      <c r="T93" s="27">
        <f t="shared" si="121"/>
        <v>13.941853389999999</v>
      </c>
      <c r="U93" s="27">
        <f t="shared" si="121"/>
        <v>99.056161790000004</v>
      </c>
      <c r="V93" s="27">
        <f t="shared" si="121"/>
        <v>533.40681563999999</v>
      </c>
      <c r="W93" s="27">
        <f t="shared" si="121"/>
        <v>288.86770745000001</v>
      </c>
      <c r="X93" s="27">
        <f t="shared" si="121"/>
        <v>330.89580933499997</v>
      </c>
      <c r="Y93" s="27">
        <f t="shared" si="121"/>
        <v>353.86201699999998</v>
      </c>
      <c r="Z93" s="27">
        <f t="shared" si="121"/>
        <v>375.26794116999997</v>
      </c>
      <c r="AA93" s="27">
        <f t="shared" si="121"/>
        <v>897.55</v>
      </c>
      <c r="AB93" s="27">
        <f t="shared" si="121"/>
        <v>1970.010210780704</v>
      </c>
      <c r="AC93" s="27">
        <f t="shared" si="121"/>
        <v>-75</v>
      </c>
      <c r="AD93" s="27">
        <f t="shared" si="121"/>
        <v>930</v>
      </c>
      <c r="AE93" s="27">
        <f t="shared" si="121"/>
        <v>1130</v>
      </c>
      <c r="AF93" s="27">
        <f t="shared" si="121"/>
        <v>1430</v>
      </c>
      <c r="AG93" s="27">
        <f t="shared" si="121"/>
        <v>1462</v>
      </c>
      <c r="AH93" s="27"/>
    </row>
    <row r="94" spans="1:38">
      <c r="A94" s="28" t="s">
        <v>301</v>
      </c>
      <c r="B94" s="8" t="s">
        <v>169</v>
      </c>
      <c r="C94" s="64">
        <v>30.5</v>
      </c>
      <c r="D94" s="64">
        <v>105.5</v>
      </c>
      <c r="E94" s="64">
        <v>192.55364598399993</v>
      </c>
      <c r="F94" s="64">
        <v>126.19304617800003</v>
      </c>
      <c r="G94" s="64">
        <v>169.43281549819994</v>
      </c>
      <c r="H94" s="64">
        <v>91.349720339800228</v>
      </c>
      <c r="I94" s="64">
        <v>-32.942</v>
      </c>
      <c r="J94" s="64">
        <v>9.3158342800003311</v>
      </c>
      <c r="K94" s="64">
        <v>38.561473719999867</v>
      </c>
      <c r="L94" s="64">
        <v>21.5</v>
      </c>
      <c r="M94" s="64">
        <v>0</v>
      </c>
      <c r="N94" s="64">
        <v>-20.399999999999999</v>
      </c>
      <c r="O94" s="64">
        <v>-20</v>
      </c>
      <c r="P94" s="64">
        <v>-30</v>
      </c>
      <c r="Q94" s="64">
        <v>-35</v>
      </c>
      <c r="R94" s="64">
        <v>-35</v>
      </c>
      <c r="S94" s="64">
        <v>-35</v>
      </c>
      <c r="T94" s="64">
        <v>-35</v>
      </c>
      <c r="U94" s="64">
        <v>-35</v>
      </c>
      <c r="V94" s="64">
        <v>-35</v>
      </c>
      <c r="W94" s="64">
        <v>-35</v>
      </c>
      <c r="X94" s="64">
        <v>-35</v>
      </c>
      <c r="Y94" s="64">
        <v>-35</v>
      </c>
      <c r="Z94" s="64">
        <v>-35</v>
      </c>
      <c r="AA94" s="64">
        <v>-40</v>
      </c>
      <c r="AB94" s="64">
        <v>-40</v>
      </c>
      <c r="AC94" s="64">
        <v>-45</v>
      </c>
      <c r="AD94" s="64">
        <v>-45</v>
      </c>
      <c r="AE94" s="64">
        <v>-45</v>
      </c>
      <c r="AF94" s="64">
        <v>-45</v>
      </c>
      <c r="AG94" s="64">
        <v>-45</v>
      </c>
      <c r="AH94" s="64"/>
    </row>
    <row r="95" spans="1:38">
      <c r="A95" s="28" t="s">
        <v>302</v>
      </c>
      <c r="B95" s="52" t="s">
        <v>170</v>
      </c>
      <c r="C95" s="64">
        <v>0</v>
      </c>
      <c r="D95" s="64">
        <v>39.299999999999997</v>
      </c>
      <c r="E95" s="64">
        <v>10.294134000000042</v>
      </c>
      <c r="F95" s="64">
        <v>-11.033677000000012</v>
      </c>
      <c r="G95" s="64">
        <v>-0.64375300000006064</v>
      </c>
      <c r="H95" s="64">
        <v>-1.386496999999963</v>
      </c>
      <c r="I95" s="64">
        <v>1.468</v>
      </c>
      <c r="J95" s="64">
        <v>-24.577999999999996</v>
      </c>
      <c r="K95" s="64">
        <v>10.830000000000004</v>
      </c>
      <c r="L95" s="64">
        <v>-8.9638999999999989</v>
      </c>
      <c r="M95" s="64">
        <v>-32.599999999999994</v>
      </c>
      <c r="N95" s="64">
        <v>0</v>
      </c>
      <c r="O95" s="64">
        <v>0</v>
      </c>
      <c r="P95" s="64">
        <v>-3.1</v>
      </c>
      <c r="Q95" s="64">
        <v>257.7</v>
      </c>
      <c r="R95" s="64">
        <v>164.70000000000002</v>
      </c>
      <c r="S95" s="64">
        <v>83.151177620000013</v>
      </c>
      <c r="T95" s="64">
        <v>48.941853389999999</v>
      </c>
      <c r="U95" s="64">
        <v>134.05616179</v>
      </c>
      <c r="V95" s="64">
        <v>568.40681563999999</v>
      </c>
      <c r="W95" s="64">
        <v>323.86770745000001</v>
      </c>
      <c r="X95" s="64">
        <v>365.89580933499997</v>
      </c>
      <c r="Y95" s="64">
        <v>388.86201699999998</v>
      </c>
      <c r="Z95" s="64">
        <f>411.86794117-1.6</f>
        <v>410.26794116999997</v>
      </c>
      <c r="AA95" s="64">
        <v>937.55</v>
      </c>
      <c r="AB95" s="64">
        <v>2010.010210780704</v>
      </c>
      <c r="AC95" s="64">
        <v>-30</v>
      </c>
      <c r="AD95" s="64">
        <v>975</v>
      </c>
      <c r="AE95" s="64">
        <v>1175</v>
      </c>
      <c r="AF95" s="64">
        <v>1475</v>
      </c>
      <c r="AG95" s="64">
        <v>1507</v>
      </c>
      <c r="AH95" s="64"/>
    </row>
    <row r="96" spans="1:38">
      <c r="A96" s="28" t="s">
        <v>303</v>
      </c>
      <c r="B96" s="8" t="s">
        <v>83</v>
      </c>
      <c r="C96" s="64">
        <v>14.8</v>
      </c>
      <c r="D96" s="64">
        <v>13</v>
      </c>
      <c r="E96" s="64">
        <v>38</v>
      </c>
      <c r="F96" s="64">
        <v>69.5</v>
      </c>
      <c r="G96" s="64">
        <v>95.9</v>
      </c>
      <c r="H96" s="64">
        <v>84</v>
      </c>
      <c r="I96" s="64">
        <v>12.600000000000001</v>
      </c>
      <c r="J96" s="64">
        <v>-29.799999999999997</v>
      </c>
      <c r="K96" s="64">
        <v>-24.7</v>
      </c>
      <c r="L96" s="64">
        <v>-258.8</v>
      </c>
      <c r="M96" s="64">
        <v>-97.1</v>
      </c>
      <c r="N96" s="64">
        <v>-43.170200000000001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  <c r="AB96" s="64">
        <v>0</v>
      </c>
      <c r="AC96" s="64">
        <v>0</v>
      </c>
      <c r="AD96" s="64">
        <v>0</v>
      </c>
      <c r="AE96" s="64">
        <v>0</v>
      </c>
      <c r="AF96" s="64">
        <v>0</v>
      </c>
      <c r="AG96" s="64">
        <v>0</v>
      </c>
      <c r="AH96" s="64"/>
    </row>
    <row r="97" spans="1:34">
      <c r="A97" s="26" t="s">
        <v>291</v>
      </c>
      <c r="B97" s="52" t="s">
        <v>168</v>
      </c>
      <c r="C97" s="27">
        <f t="shared" ref="C97:AG97" si="122">C98+C99</f>
        <v>108.2</v>
      </c>
      <c r="D97" s="27">
        <f t="shared" si="122"/>
        <v>89.8</v>
      </c>
      <c r="E97" s="27">
        <f t="shared" si="122"/>
        <v>88.299999999999983</v>
      </c>
      <c r="F97" s="27">
        <f t="shared" si="122"/>
        <v>68.900000000000006</v>
      </c>
      <c r="G97" s="27">
        <f t="shared" si="122"/>
        <v>68.7</v>
      </c>
      <c r="H97" s="27">
        <f t="shared" si="122"/>
        <v>-4.7783930000000012</v>
      </c>
      <c r="I97" s="27">
        <f t="shared" si="122"/>
        <v>115.29900000000001</v>
      </c>
      <c r="J97" s="27">
        <f t="shared" si="122"/>
        <v>135.19999999999999</v>
      </c>
      <c r="K97" s="27">
        <f t="shared" si="122"/>
        <v>97.196299999999979</v>
      </c>
      <c r="L97" s="27">
        <f t="shared" si="122"/>
        <v>28.400000000000006</v>
      </c>
      <c r="M97" s="27">
        <f t="shared" si="122"/>
        <v>-34.5</v>
      </c>
      <c r="N97" s="27">
        <f t="shared" si="122"/>
        <v>-61.700000000000017</v>
      </c>
      <c r="O97" s="27">
        <f t="shared" si="122"/>
        <v>34.5</v>
      </c>
      <c r="P97" s="27">
        <f t="shared" si="122"/>
        <v>1014.6</v>
      </c>
      <c r="Q97" s="27">
        <f t="shared" si="122"/>
        <v>653.81663528000013</v>
      </c>
      <c r="R97" s="27">
        <f t="shared" si="122"/>
        <v>1152.5999999999999</v>
      </c>
      <c r="S97" s="27">
        <f t="shared" si="122"/>
        <v>548.01074532000007</v>
      </c>
      <c r="T97" s="27">
        <f t="shared" si="122"/>
        <v>594.67359131000012</v>
      </c>
      <c r="U97" s="27">
        <f t="shared" si="122"/>
        <v>131.56268420000004</v>
      </c>
      <c r="V97" s="27">
        <f t="shared" si="122"/>
        <v>493.41598601999999</v>
      </c>
      <c r="W97" s="27">
        <f t="shared" si="122"/>
        <v>676.30689774999996</v>
      </c>
      <c r="X97" s="27">
        <f t="shared" si="122"/>
        <v>748.11597587999995</v>
      </c>
      <c r="Y97" s="27">
        <f t="shared" si="122"/>
        <v>798.05865660000018</v>
      </c>
      <c r="Z97" s="27">
        <f t="shared" si="122"/>
        <v>739.08948712999995</v>
      </c>
      <c r="AA97" s="27">
        <f t="shared" si="122"/>
        <v>469.73</v>
      </c>
      <c r="AB97" s="27">
        <f t="shared" si="122"/>
        <v>4362.4294115900002</v>
      </c>
      <c r="AC97" s="27">
        <f t="shared" si="122"/>
        <v>2515</v>
      </c>
      <c r="AD97" s="27">
        <f t="shared" si="122"/>
        <v>1313</v>
      </c>
      <c r="AE97" s="27">
        <f t="shared" si="122"/>
        <v>1359</v>
      </c>
      <c r="AF97" s="27">
        <f t="shared" si="122"/>
        <v>1466</v>
      </c>
      <c r="AG97" s="27">
        <f t="shared" si="122"/>
        <v>1689</v>
      </c>
      <c r="AH97" s="27"/>
    </row>
    <row r="98" spans="1:34">
      <c r="A98" s="28" t="s">
        <v>304</v>
      </c>
      <c r="B98" s="52" t="s">
        <v>48</v>
      </c>
      <c r="C98" s="64">
        <v>108.2</v>
      </c>
      <c r="D98" s="64">
        <v>94.899999999999991</v>
      </c>
      <c r="E98" s="64">
        <v>111.19999999999999</v>
      </c>
      <c r="F98" s="64">
        <v>100.2</v>
      </c>
      <c r="G98" s="64">
        <v>138.4</v>
      </c>
      <c r="H98" s="64">
        <v>44.436</v>
      </c>
      <c r="I98" s="64">
        <v>171.29900000000001</v>
      </c>
      <c r="J98" s="64">
        <v>174.5</v>
      </c>
      <c r="K98" s="64">
        <v>148.89449999999997</v>
      </c>
      <c r="L98" s="64">
        <v>178.8</v>
      </c>
      <c r="M98" s="64">
        <v>127.4</v>
      </c>
      <c r="N98" s="64">
        <v>172.7</v>
      </c>
      <c r="O98" s="64">
        <v>166.2</v>
      </c>
      <c r="P98" s="64">
        <v>1073.2</v>
      </c>
      <c r="Q98" s="64">
        <v>786.89683770000011</v>
      </c>
      <c r="R98" s="64">
        <v>1275.5</v>
      </c>
      <c r="S98" s="64">
        <v>1374.9796595600001</v>
      </c>
      <c r="T98" s="64">
        <v>689.89422281000009</v>
      </c>
      <c r="U98" s="64">
        <v>585.77841887</v>
      </c>
      <c r="V98" s="64">
        <v>996.86501974999999</v>
      </c>
      <c r="W98" s="64">
        <v>1046.71245368</v>
      </c>
      <c r="X98" s="64">
        <v>1080.60221123</v>
      </c>
      <c r="Y98" s="64">
        <v>1252.1114056400002</v>
      </c>
      <c r="Z98" s="64">
        <v>1455.30674901</v>
      </c>
      <c r="AA98" s="64">
        <v>1386.7</v>
      </c>
      <c r="AB98" s="64">
        <v>5264.3485523400004</v>
      </c>
      <c r="AC98" s="64">
        <v>5279</v>
      </c>
      <c r="AD98" s="64">
        <v>2380</v>
      </c>
      <c r="AE98" s="64">
        <v>2475</v>
      </c>
      <c r="AF98" s="64">
        <v>2640</v>
      </c>
      <c r="AG98" s="64">
        <v>2915</v>
      </c>
      <c r="AH98" s="64"/>
    </row>
    <row r="99" spans="1:34">
      <c r="A99" s="28" t="s">
        <v>305</v>
      </c>
      <c r="B99" t="s">
        <v>49</v>
      </c>
      <c r="C99" s="27">
        <f t="shared" ref="C99:AG99" si="123">C100+C101</f>
        <v>0</v>
      </c>
      <c r="D99" s="27">
        <f t="shared" si="123"/>
        <v>-5.0999999999999996</v>
      </c>
      <c r="E99" s="27">
        <f t="shared" si="123"/>
        <v>-22.900000000000002</v>
      </c>
      <c r="F99" s="27">
        <f t="shared" si="123"/>
        <v>-31.299999999999997</v>
      </c>
      <c r="G99" s="27">
        <f t="shared" si="123"/>
        <v>-69.7</v>
      </c>
      <c r="H99" s="27">
        <f t="shared" si="123"/>
        <v>-49.214393000000001</v>
      </c>
      <c r="I99" s="27">
        <f t="shared" si="123"/>
        <v>-56</v>
      </c>
      <c r="J99" s="27">
        <f t="shared" si="123"/>
        <v>-39.300000000000004</v>
      </c>
      <c r="K99" s="27">
        <f t="shared" si="123"/>
        <v>-51.698199999999986</v>
      </c>
      <c r="L99" s="27">
        <f t="shared" si="123"/>
        <v>-150.4</v>
      </c>
      <c r="M99" s="27">
        <f t="shared" si="123"/>
        <v>-161.9</v>
      </c>
      <c r="N99" s="27">
        <f t="shared" si="123"/>
        <v>-234.4</v>
      </c>
      <c r="O99" s="27">
        <f t="shared" si="123"/>
        <v>-131.69999999999999</v>
      </c>
      <c r="P99" s="27">
        <f t="shared" si="123"/>
        <v>-58.6</v>
      </c>
      <c r="Q99" s="27">
        <f t="shared" si="123"/>
        <v>-133.08020242000001</v>
      </c>
      <c r="R99" s="27">
        <f t="shared" si="123"/>
        <v>-122.9</v>
      </c>
      <c r="S99" s="27">
        <f t="shared" si="123"/>
        <v>-826.96891424</v>
      </c>
      <c r="T99" s="27">
        <f t="shared" si="123"/>
        <v>-95.220631499999996</v>
      </c>
      <c r="U99" s="27">
        <f t="shared" si="123"/>
        <v>-454.21573466999996</v>
      </c>
      <c r="V99" s="27">
        <f t="shared" si="123"/>
        <v>-503.44903373</v>
      </c>
      <c r="W99" s="27">
        <f t="shared" si="123"/>
        <v>-370.40555592999999</v>
      </c>
      <c r="X99" s="27">
        <f t="shared" si="123"/>
        <v>-332.48623535000002</v>
      </c>
      <c r="Y99" s="27">
        <f t="shared" si="123"/>
        <v>-454.05274904000004</v>
      </c>
      <c r="Z99" s="27">
        <f t="shared" si="123"/>
        <v>-716.21726188000002</v>
      </c>
      <c r="AA99" s="27">
        <f t="shared" si="123"/>
        <v>-916.97</v>
      </c>
      <c r="AB99" s="27">
        <f t="shared" si="123"/>
        <v>-901.91914075</v>
      </c>
      <c r="AC99" s="27">
        <f t="shared" si="123"/>
        <v>-2764</v>
      </c>
      <c r="AD99" s="27">
        <f t="shared" si="123"/>
        <v>-1067</v>
      </c>
      <c r="AE99" s="27">
        <f t="shared" si="123"/>
        <v>-1116</v>
      </c>
      <c r="AF99" s="27">
        <f t="shared" si="123"/>
        <v>-1174</v>
      </c>
      <c r="AG99" s="27">
        <f t="shared" si="123"/>
        <v>-1226</v>
      </c>
      <c r="AH99" s="27"/>
    </row>
    <row r="100" spans="1:34">
      <c r="A100" s="29" t="s">
        <v>374</v>
      </c>
      <c r="B100" s="8" t="s">
        <v>128</v>
      </c>
      <c r="C100" s="64">
        <v>-12</v>
      </c>
      <c r="D100" s="64">
        <v>0</v>
      </c>
      <c r="E100" s="64">
        <v>-13.300000000000002</v>
      </c>
      <c r="F100" s="64">
        <v>-25.799999999999997</v>
      </c>
      <c r="G100" s="64">
        <v>-69.7</v>
      </c>
      <c r="H100" s="64">
        <v>-49.214393000000001</v>
      </c>
      <c r="I100" s="64">
        <v>-56.1</v>
      </c>
      <c r="J100" s="64">
        <v>-39.300000000000004</v>
      </c>
      <c r="K100" s="64">
        <v>-51.698199999999986</v>
      </c>
      <c r="L100" s="64">
        <v>-150.4</v>
      </c>
      <c r="M100" s="64">
        <v>-161.9</v>
      </c>
      <c r="N100" s="64">
        <v>-234.4</v>
      </c>
      <c r="O100" s="64">
        <v>-131.69999999999999</v>
      </c>
      <c r="P100" s="64">
        <v>-58.6</v>
      </c>
      <c r="Q100" s="64">
        <v>-133.08020242000001</v>
      </c>
      <c r="R100" s="64">
        <v>-122.9</v>
      </c>
      <c r="S100" s="64">
        <v>-826.96891424</v>
      </c>
      <c r="T100" s="64">
        <v>-95.220631499999996</v>
      </c>
      <c r="U100" s="64">
        <v>-430.44553537999997</v>
      </c>
      <c r="V100" s="64">
        <v>-499.46973401999998</v>
      </c>
      <c r="W100" s="64">
        <v>-369.50614585</v>
      </c>
      <c r="X100" s="64">
        <v>-307.53823535000004</v>
      </c>
      <c r="Y100" s="64">
        <v>-427.42874904000001</v>
      </c>
      <c r="Z100" s="64">
        <f>-714.88466094+1.9</f>
        <v>-712.98466094000003</v>
      </c>
      <c r="AA100" s="64">
        <v>-916.97</v>
      </c>
      <c r="AB100" s="64">
        <v>-901.91914075</v>
      </c>
      <c r="AC100" s="64">
        <v>-2764</v>
      </c>
      <c r="AD100" s="64">
        <v>-1067</v>
      </c>
      <c r="AE100" s="64">
        <v>-1116</v>
      </c>
      <c r="AF100" s="64">
        <v>-1174</v>
      </c>
      <c r="AG100" s="64">
        <v>-1226</v>
      </c>
      <c r="AH100" s="64"/>
    </row>
    <row r="101" spans="1:34">
      <c r="A101" s="29" t="s">
        <v>375</v>
      </c>
      <c r="B101" s="8" t="s">
        <v>82</v>
      </c>
      <c r="C101" s="64">
        <v>12</v>
      </c>
      <c r="D101" s="64">
        <v>-5.0999999999999996</v>
      </c>
      <c r="E101" s="64">
        <v>-9.6</v>
      </c>
      <c r="F101" s="64">
        <v>-5.5</v>
      </c>
      <c r="G101" s="64">
        <v>0</v>
      </c>
      <c r="H101" s="64">
        <v>0</v>
      </c>
      <c r="I101" s="64">
        <v>0.1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-23.770199290000001</v>
      </c>
      <c r="V101" s="64">
        <v>-3.9792997099999998</v>
      </c>
      <c r="W101" s="64">
        <v>-0.89941008</v>
      </c>
      <c r="X101" s="64">
        <v>-24.948</v>
      </c>
      <c r="Y101" s="64">
        <v>-26.623999999999999</v>
      </c>
      <c r="Z101" s="64">
        <v>-3.2326009399999998</v>
      </c>
      <c r="AA101" s="64">
        <v>0</v>
      </c>
      <c r="AB101" s="64">
        <v>0</v>
      </c>
      <c r="AC101" s="64">
        <v>0</v>
      </c>
      <c r="AD101" s="64">
        <v>0</v>
      </c>
      <c r="AE101" s="64">
        <v>0</v>
      </c>
      <c r="AF101" s="64">
        <v>0</v>
      </c>
      <c r="AG101" s="64">
        <v>0</v>
      </c>
      <c r="AH101" s="64"/>
    </row>
    <row r="102" spans="1:34">
      <c r="A102" s="24" t="s">
        <v>376</v>
      </c>
      <c r="B102" s="52" t="s">
        <v>250</v>
      </c>
      <c r="C102" s="27">
        <f t="shared" ref="C102:AG102" si="124">C103+C104</f>
        <v>2.8</v>
      </c>
      <c r="D102" s="27">
        <f t="shared" si="124"/>
        <v>8.5000000000000853</v>
      </c>
      <c r="E102" s="27">
        <f t="shared" si="124"/>
        <v>-7.1999999999999318</v>
      </c>
      <c r="F102" s="27">
        <f t="shared" si="124"/>
        <v>13.599999999999909</v>
      </c>
      <c r="G102" s="27">
        <f t="shared" si="124"/>
        <v>-13.599999999999909</v>
      </c>
      <c r="H102" s="27">
        <f t="shared" si="124"/>
        <v>4.1999999999999318</v>
      </c>
      <c r="I102" s="27">
        <f t="shared" si="124"/>
        <v>3.6000000000001364</v>
      </c>
      <c r="J102" s="27">
        <f t="shared" si="124"/>
        <v>3.1000000000002075</v>
      </c>
      <c r="K102" s="27">
        <f t="shared" si="124"/>
        <v>20.200000000000031</v>
      </c>
      <c r="L102" s="27">
        <f t="shared" si="124"/>
        <v>86.100099999999827</v>
      </c>
      <c r="M102" s="27">
        <f t="shared" si="124"/>
        <v>67.300000000000466</v>
      </c>
      <c r="N102" s="27">
        <f t="shared" si="124"/>
        <v>173.27740600000018</v>
      </c>
      <c r="O102" s="27">
        <f t="shared" si="124"/>
        <v>87.136707030000366</v>
      </c>
      <c r="P102" s="27">
        <f t="shared" si="124"/>
        <v>430.2570671200001</v>
      </c>
      <c r="Q102" s="27">
        <f t="shared" si="124"/>
        <v>-373.29157543000144</v>
      </c>
      <c r="R102" s="27">
        <f t="shared" si="124"/>
        <v>119.0005014906011</v>
      </c>
      <c r="S102" s="27">
        <f t="shared" si="124"/>
        <v>95.735324853599991</v>
      </c>
      <c r="T102" s="27">
        <f t="shared" si="124"/>
        <v>152.13036044999967</v>
      </c>
      <c r="U102" s="27">
        <f t="shared" si="124"/>
        <v>-325.71994487409381</v>
      </c>
      <c r="V102" s="27">
        <f t="shared" si="124"/>
        <v>205.27200403700044</v>
      </c>
      <c r="W102" s="27">
        <f t="shared" si="124"/>
        <v>144.83416706114167</v>
      </c>
      <c r="X102" s="27">
        <f t="shared" si="124"/>
        <v>90.347678310004881</v>
      </c>
      <c r="Y102" s="27">
        <f t="shared" si="124"/>
        <v>-90.517878079998354</v>
      </c>
      <c r="Z102" s="27">
        <f t="shared" si="124"/>
        <v>157.9228928000017</v>
      </c>
      <c r="AA102" s="27">
        <f t="shared" si="124"/>
        <v>-96.559152280000717</v>
      </c>
      <c r="AB102" s="27">
        <f t="shared" si="124"/>
        <v>1721.6397219299997</v>
      </c>
      <c r="AC102" s="27">
        <f t="shared" si="124"/>
        <v>-1644</v>
      </c>
      <c r="AD102" s="27">
        <f t="shared" si="124"/>
        <v>-389</v>
      </c>
      <c r="AE102" s="27">
        <f t="shared" si="124"/>
        <v>593</v>
      </c>
      <c r="AF102" s="27">
        <f t="shared" si="124"/>
        <v>1041</v>
      </c>
      <c r="AG102" s="27">
        <f t="shared" si="124"/>
        <v>1277</v>
      </c>
      <c r="AH102" s="27"/>
    </row>
    <row r="103" spans="1:34">
      <c r="A103" s="26" t="s">
        <v>307</v>
      </c>
      <c r="B103" s="52" t="s">
        <v>80</v>
      </c>
      <c r="C103" s="27">
        <v>2.8</v>
      </c>
      <c r="D103" s="27">
        <f t="shared" ref="D103:Y103" si="125">D192-C192</f>
        <v>30.573108000000012</v>
      </c>
      <c r="E103" s="27">
        <f t="shared" si="125"/>
        <v>-35.887004000000012</v>
      </c>
      <c r="F103" s="27">
        <f t="shared" si="125"/>
        <v>-5.7286450000000073</v>
      </c>
      <c r="G103" s="27">
        <f t="shared" si="125"/>
        <v>-22.263205999999993</v>
      </c>
      <c r="H103" s="27">
        <f t="shared" si="125"/>
        <v>-2.4736849999999961</v>
      </c>
      <c r="I103" s="27">
        <f t="shared" si="125"/>
        <v>6.9898510399999942</v>
      </c>
      <c r="J103" s="27">
        <f t="shared" si="125"/>
        <v>-7.6501060399999972</v>
      </c>
      <c r="K103" s="27">
        <f t="shared" si="125"/>
        <v>12.669034000000003</v>
      </c>
      <c r="L103" s="27">
        <f t="shared" si="125"/>
        <v>86.071190999999999</v>
      </c>
      <c r="M103" s="27">
        <f t="shared" si="125"/>
        <v>67.323179999999979</v>
      </c>
      <c r="N103" s="27">
        <f t="shared" si="125"/>
        <v>173.26288600000001</v>
      </c>
      <c r="O103" s="27">
        <f t="shared" si="125"/>
        <v>6.1091940000000022</v>
      </c>
      <c r="P103" s="27">
        <f t="shared" si="125"/>
        <v>512.52672899999993</v>
      </c>
      <c r="Q103" s="27">
        <f t="shared" si="125"/>
        <v>-295.76162590000001</v>
      </c>
      <c r="R103" s="27">
        <f t="shared" si="125"/>
        <v>218.95389420640015</v>
      </c>
      <c r="S103" s="27">
        <f t="shared" si="125"/>
        <v>-44.349233816100195</v>
      </c>
      <c r="T103" s="27">
        <f t="shared" si="125"/>
        <v>189.50219901950004</v>
      </c>
      <c r="U103" s="27">
        <f t="shared" si="125"/>
        <v>-458.98161663409996</v>
      </c>
      <c r="V103" s="27">
        <f t="shared" si="125"/>
        <v>99.658196948799969</v>
      </c>
      <c r="W103" s="27">
        <f t="shared" si="125"/>
        <v>265.44286862550007</v>
      </c>
      <c r="X103" s="27">
        <f t="shared" si="125"/>
        <v>144.40411773480002</v>
      </c>
      <c r="Y103" s="27">
        <f t="shared" si="125"/>
        <v>-22.029462734800063</v>
      </c>
      <c r="Z103" s="27">
        <f>Z192-Y192</f>
        <v>-198.39129389999994</v>
      </c>
      <c r="AA103" s="27">
        <f>AA192-Z192</f>
        <v>677.25962745000004</v>
      </c>
      <c r="AB103" s="27">
        <f>AB192-AA192</f>
        <v>-3.70900000000006</v>
      </c>
      <c r="AC103" s="27">
        <v>-644</v>
      </c>
      <c r="AD103" s="27">
        <v>-389</v>
      </c>
      <c r="AE103" s="27">
        <v>593</v>
      </c>
      <c r="AF103" s="27">
        <v>341</v>
      </c>
      <c r="AG103" s="27">
        <v>477</v>
      </c>
      <c r="AH103" s="27"/>
    </row>
    <row r="104" spans="1:34">
      <c r="A104" s="26" t="s">
        <v>308</v>
      </c>
      <c r="B104" t="s">
        <v>251</v>
      </c>
      <c r="C104" s="64">
        <v>0</v>
      </c>
      <c r="D104" s="64">
        <v>-22.073107999999927</v>
      </c>
      <c r="E104" s="64">
        <v>28.68700400000008</v>
      </c>
      <c r="F104" s="64">
        <v>19.328644999999916</v>
      </c>
      <c r="G104" s="64">
        <v>8.6632060000000841</v>
      </c>
      <c r="H104" s="64">
        <v>6.6736849999999279</v>
      </c>
      <c r="I104" s="64">
        <v>-3.3898510399998578</v>
      </c>
      <c r="J104" s="64">
        <v>10.750106040000205</v>
      </c>
      <c r="K104" s="64">
        <v>7.5309660000000278</v>
      </c>
      <c r="L104" s="64">
        <v>2.8908999999828211E-2</v>
      </c>
      <c r="M104" s="64">
        <v>-2.3179999999513257E-2</v>
      </c>
      <c r="N104" s="64">
        <v>1.452000000017506E-2</v>
      </c>
      <c r="O104" s="64">
        <v>81.027513030000364</v>
      </c>
      <c r="P104" s="64">
        <v>-82.26966187999983</v>
      </c>
      <c r="Q104" s="64">
        <v>-77.529949530001431</v>
      </c>
      <c r="R104" s="64">
        <v>-99.953392715799055</v>
      </c>
      <c r="S104" s="64">
        <v>140.08455866970019</v>
      </c>
      <c r="T104" s="64">
        <v>-37.371838569500369</v>
      </c>
      <c r="U104" s="64">
        <v>133.26167176000615</v>
      </c>
      <c r="V104" s="64">
        <v>105.61380708820047</v>
      </c>
      <c r="W104" s="64">
        <v>-120.6087015643584</v>
      </c>
      <c r="X104" s="64">
        <v>-54.056439424795144</v>
      </c>
      <c r="Y104" s="64">
        <v>-68.488415345198291</v>
      </c>
      <c r="Z104" s="64">
        <v>356.31418670000164</v>
      </c>
      <c r="AA104" s="64">
        <v>-773.81877973000076</v>
      </c>
      <c r="AB104" s="64">
        <v>1725.3487219299998</v>
      </c>
      <c r="AC104" s="64">
        <v>-1000</v>
      </c>
      <c r="AD104" s="64">
        <v>0</v>
      </c>
      <c r="AE104" s="64">
        <v>0</v>
      </c>
      <c r="AF104" s="64">
        <v>700</v>
      </c>
      <c r="AG104" s="64">
        <v>800</v>
      </c>
      <c r="AH104" s="64"/>
    </row>
    <row r="105" spans="1:34">
      <c r="A105" s="23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</row>
    <row r="106" spans="1:34">
      <c r="A106" s="32" t="s">
        <v>309</v>
      </c>
      <c r="C106" s="27">
        <f t="shared" ref="C106:S106" si="126">C83-C85+C92-C102</f>
        <v>-1.6875389974302379E-14</v>
      </c>
      <c r="D106" s="27">
        <f t="shared" si="126"/>
        <v>0</v>
      </c>
      <c r="E106" s="27">
        <f t="shared" si="126"/>
        <v>-1.1368683772161603E-13</v>
      </c>
      <c r="F106" s="27">
        <f t="shared" si="126"/>
        <v>1.1368683772161603E-13</v>
      </c>
      <c r="G106" s="27">
        <f t="shared" si="126"/>
        <v>1.1368683772161603E-13</v>
      </c>
      <c r="H106" s="27">
        <f t="shared" si="126"/>
        <v>0</v>
      </c>
      <c r="I106" s="27">
        <f t="shared" si="126"/>
        <v>0</v>
      </c>
      <c r="J106" s="27">
        <f t="shared" si="126"/>
        <v>0</v>
      </c>
      <c r="K106" s="27">
        <f t="shared" si="126"/>
        <v>-2.2737367544323206E-13</v>
      </c>
      <c r="L106" s="27">
        <f t="shared" si="126"/>
        <v>0</v>
      </c>
      <c r="M106" s="27">
        <f t="shared" si="126"/>
        <v>0</v>
      </c>
      <c r="N106" s="27">
        <f t="shared" si="126"/>
        <v>-4.5474735088646412E-13</v>
      </c>
      <c r="O106" s="27">
        <f t="shared" si="126"/>
        <v>0</v>
      </c>
      <c r="P106" s="27">
        <f t="shared" si="126"/>
        <v>0</v>
      </c>
      <c r="Q106" s="27">
        <f>Q83-Q85+Q92-Q102</f>
        <v>1.4779288903810084E-12</v>
      </c>
      <c r="R106" s="27">
        <f t="shared" si="126"/>
        <v>-6.9140139657974942E-7</v>
      </c>
      <c r="S106" s="27">
        <f t="shared" si="126"/>
        <v>3.9999576983973384E-8</v>
      </c>
      <c r="T106" s="27">
        <f t="shared" ref="T106:Y106" si="127">T83-T85+T92-T102</f>
        <v>3.4106051316484809E-13</v>
      </c>
      <c r="U106" s="27">
        <f t="shared" si="127"/>
        <v>4.5474735088646412E-13</v>
      </c>
      <c r="V106" s="27">
        <f t="shared" si="127"/>
        <v>7.9580786405131221E-13</v>
      </c>
      <c r="W106" s="27">
        <f t="shared" si="127"/>
        <v>-6.8212102632969618E-13</v>
      </c>
      <c r="X106" s="27">
        <f t="shared" si="127"/>
        <v>0</v>
      </c>
      <c r="Y106" s="27">
        <f t="shared" si="127"/>
        <v>-9.0949470177292824E-13</v>
      </c>
      <c r="Z106" s="27">
        <f t="shared" ref="Z106:AG106" si="128">Z83-Z85+Z92-Z102</f>
        <v>0</v>
      </c>
      <c r="AA106" s="27">
        <f t="shared" si="128"/>
        <v>0</v>
      </c>
      <c r="AB106" s="27">
        <f t="shared" si="128"/>
        <v>0</v>
      </c>
      <c r="AC106" s="27">
        <f t="shared" si="128"/>
        <v>0</v>
      </c>
      <c r="AD106" s="27">
        <f t="shared" si="128"/>
        <v>0</v>
      </c>
      <c r="AE106" s="27">
        <f t="shared" si="128"/>
        <v>0</v>
      </c>
      <c r="AF106" s="27">
        <f t="shared" si="128"/>
        <v>0</v>
      </c>
      <c r="AG106" s="27">
        <f t="shared" si="128"/>
        <v>0</v>
      </c>
      <c r="AH106" s="27"/>
    </row>
    <row r="107" spans="1:34">
      <c r="A107" s="23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</row>
    <row r="108" spans="1:34">
      <c r="A108" s="23" t="s">
        <v>279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</row>
    <row r="109" spans="1:34">
      <c r="A109" s="23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</row>
    <row r="110" spans="1:34">
      <c r="A110" s="23" t="s">
        <v>310</v>
      </c>
      <c r="B110" t="s">
        <v>78</v>
      </c>
      <c r="C110" s="27">
        <f t="shared" ref="C110:T110" si="129">C77-C80-C85</f>
        <v>-153.6</v>
      </c>
      <c r="D110" s="27">
        <f t="shared" si="129"/>
        <v>-260.00299999999993</v>
      </c>
      <c r="E110" s="27">
        <f t="shared" si="129"/>
        <v>-362.24077998400003</v>
      </c>
      <c r="F110" s="27">
        <f t="shared" si="129"/>
        <v>-313.36836917799997</v>
      </c>
      <c r="G110" s="27">
        <f t="shared" si="129"/>
        <v>-399.64506249819965</v>
      </c>
      <c r="H110" s="27">
        <f t="shared" si="129"/>
        <v>-184.08483033980031</v>
      </c>
      <c r="I110" s="27">
        <f t="shared" si="129"/>
        <v>-98.405999999999892</v>
      </c>
      <c r="J110" s="27">
        <f t="shared" si="129"/>
        <v>-102.33783428000012</v>
      </c>
      <c r="K110" s="27">
        <f t="shared" si="129"/>
        <v>-131.97668239463755</v>
      </c>
      <c r="L110" s="27">
        <f t="shared" si="129"/>
        <v>231.26399999999984</v>
      </c>
      <c r="M110" s="27">
        <f t="shared" si="129"/>
        <v>-207.59999999999951</v>
      </c>
      <c r="N110" s="27">
        <f t="shared" si="129"/>
        <v>-419.95239400000025</v>
      </c>
      <c r="O110" s="27">
        <f t="shared" si="129"/>
        <v>-815.76329296999961</v>
      </c>
      <c r="P110" s="27">
        <f t="shared" si="129"/>
        <v>-1249.0429328799994</v>
      </c>
      <c r="Q110" s="27">
        <f t="shared" si="129"/>
        <v>-1461.3082107100001</v>
      </c>
      <c r="R110" s="27">
        <f t="shared" si="129"/>
        <v>-1383.1994992008003</v>
      </c>
      <c r="S110" s="27">
        <f t="shared" si="129"/>
        <v>-877.78044125640042</v>
      </c>
      <c r="T110" s="27">
        <f t="shared" si="129"/>
        <v>-735.96117067000012</v>
      </c>
      <c r="U110" s="27">
        <f t="shared" ref="U110:Z110" si="130">U77-U80-U85</f>
        <v>-682.0100259240935</v>
      </c>
      <c r="V110" s="27">
        <f t="shared" si="130"/>
        <v>-936.28923074299894</v>
      </c>
      <c r="W110" s="27">
        <f t="shared" si="130"/>
        <v>-1175.4134194188591</v>
      </c>
      <c r="X110" s="27">
        <f t="shared" si="130"/>
        <v>-1355.8525097349952</v>
      </c>
      <c r="Y110" s="27">
        <f t="shared" si="130"/>
        <v>-1471.8716558999995</v>
      </c>
      <c r="Z110" s="27">
        <f t="shared" si="130"/>
        <v>-1162.1636025499984</v>
      </c>
      <c r="AA110" s="27">
        <f t="shared" ref="AA110:AG110" si="131">AA77-AA80-AA85</f>
        <v>-1669.9591522800006</v>
      </c>
      <c r="AB110" s="27">
        <f t="shared" si="131"/>
        <v>-4818.6964244107048</v>
      </c>
      <c r="AC110" s="27">
        <f t="shared" si="131"/>
        <v>-4334</v>
      </c>
      <c r="AD110" s="27">
        <f t="shared" si="131"/>
        <v>-2882</v>
      </c>
      <c r="AE110" s="27">
        <f t="shared" si="131"/>
        <v>-2146</v>
      </c>
      <c r="AF110" s="27">
        <f t="shared" si="131"/>
        <v>-2105</v>
      </c>
      <c r="AG110" s="27">
        <f t="shared" si="131"/>
        <v>-2124</v>
      </c>
      <c r="AH110" s="27"/>
    </row>
    <row r="111" spans="1:34" ht="25.5">
      <c r="A111" s="36" t="s">
        <v>377</v>
      </c>
      <c r="B111" s="8" t="s">
        <v>81</v>
      </c>
      <c r="C111" s="27">
        <f t="shared" ref="C111:T111" si="132">SUM(C112:C113)</f>
        <v>26.8</v>
      </c>
      <c r="D111" s="27">
        <f t="shared" si="132"/>
        <v>7.9</v>
      </c>
      <c r="E111" s="27">
        <f t="shared" si="132"/>
        <v>28.4</v>
      </c>
      <c r="F111" s="27">
        <f t="shared" si="132"/>
        <v>64</v>
      </c>
      <c r="G111" s="27">
        <f t="shared" si="132"/>
        <v>95.9</v>
      </c>
      <c r="H111" s="27">
        <f t="shared" si="132"/>
        <v>84</v>
      </c>
      <c r="I111" s="27">
        <f t="shared" si="132"/>
        <v>12.700000000000001</v>
      </c>
      <c r="J111" s="27">
        <f t="shared" si="132"/>
        <v>-29.799999999999997</v>
      </c>
      <c r="K111" s="27">
        <f t="shared" si="132"/>
        <v>-24.7</v>
      </c>
      <c r="L111" s="27">
        <f t="shared" si="132"/>
        <v>-258.8</v>
      </c>
      <c r="M111" s="27">
        <f t="shared" si="132"/>
        <v>-97.1</v>
      </c>
      <c r="N111" s="27">
        <f t="shared" si="132"/>
        <v>-43.170200000000001</v>
      </c>
      <c r="O111" s="27">
        <f t="shared" si="132"/>
        <v>0</v>
      </c>
      <c r="P111" s="27">
        <f t="shared" si="132"/>
        <v>0</v>
      </c>
      <c r="Q111" s="27">
        <f t="shared" si="132"/>
        <v>0</v>
      </c>
      <c r="R111" s="27">
        <f t="shared" si="132"/>
        <v>0</v>
      </c>
      <c r="S111" s="27">
        <f t="shared" si="132"/>
        <v>0</v>
      </c>
      <c r="T111" s="27">
        <f t="shared" si="132"/>
        <v>0</v>
      </c>
      <c r="U111" s="27">
        <f t="shared" ref="U111:Z111" si="133">SUM(U112:U113)</f>
        <v>-23.770199290000001</v>
      </c>
      <c r="V111" s="27">
        <f t="shared" si="133"/>
        <v>-3.9792997099999998</v>
      </c>
      <c r="W111" s="27">
        <f t="shared" si="133"/>
        <v>-0.89941008</v>
      </c>
      <c r="X111" s="27">
        <f t="shared" si="133"/>
        <v>-24.948</v>
      </c>
      <c r="Y111" s="27">
        <f t="shared" si="133"/>
        <v>-26.623999999999999</v>
      </c>
      <c r="Z111" s="27">
        <f t="shared" si="133"/>
        <v>-3.2326009399999998</v>
      </c>
      <c r="AA111" s="27">
        <f t="shared" ref="AA111:AG111" si="134">SUM(AA112:AA113)</f>
        <v>0</v>
      </c>
      <c r="AB111" s="27">
        <f t="shared" si="134"/>
        <v>0</v>
      </c>
      <c r="AC111" s="27">
        <f t="shared" si="134"/>
        <v>0</v>
      </c>
      <c r="AD111" s="27">
        <f t="shared" si="134"/>
        <v>0</v>
      </c>
      <c r="AE111" s="27">
        <f t="shared" si="134"/>
        <v>0</v>
      </c>
      <c r="AF111" s="27">
        <f t="shared" si="134"/>
        <v>0</v>
      </c>
      <c r="AG111" s="27">
        <f t="shared" si="134"/>
        <v>0</v>
      </c>
      <c r="AH111" s="27"/>
    </row>
    <row r="112" spans="1:34">
      <c r="A112" s="24" t="s">
        <v>312</v>
      </c>
      <c r="B112" s="8" t="s">
        <v>82</v>
      </c>
      <c r="C112" s="27">
        <f t="shared" ref="C112:W112" si="135">C101</f>
        <v>12</v>
      </c>
      <c r="D112" s="27">
        <f t="shared" si="135"/>
        <v>-5.0999999999999996</v>
      </c>
      <c r="E112" s="27">
        <f t="shared" si="135"/>
        <v>-9.6</v>
      </c>
      <c r="F112" s="27">
        <f t="shared" si="135"/>
        <v>-5.5</v>
      </c>
      <c r="G112" s="27">
        <f t="shared" si="135"/>
        <v>0</v>
      </c>
      <c r="H112" s="27">
        <f t="shared" si="135"/>
        <v>0</v>
      </c>
      <c r="I112" s="27">
        <f t="shared" si="135"/>
        <v>0.1</v>
      </c>
      <c r="J112" s="27">
        <f t="shared" si="135"/>
        <v>0</v>
      </c>
      <c r="K112" s="27">
        <f t="shared" si="135"/>
        <v>0</v>
      </c>
      <c r="L112" s="27">
        <f t="shared" si="135"/>
        <v>0</v>
      </c>
      <c r="M112" s="27">
        <f t="shared" si="135"/>
        <v>0</v>
      </c>
      <c r="N112" s="27">
        <f t="shared" si="135"/>
        <v>0</v>
      </c>
      <c r="O112" s="27">
        <f t="shared" si="135"/>
        <v>0</v>
      </c>
      <c r="P112" s="27">
        <f t="shared" si="135"/>
        <v>0</v>
      </c>
      <c r="Q112" s="27">
        <f t="shared" si="135"/>
        <v>0</v>
      </c>
      <c r="R112" s="27">
        <f t="shared" si="135"/>
        <v>0</v>
      </c>
      <c r="S112" s="27">
        <f t="shared" si="135"/>
        <v>0</v>
      </c>
      <c r="T112" s="27">
        <f t="shared" si="135"/>
        <v>0</v>
      </c>
      <c r="U112" s="27">
        <f t="shared" si="135"/>
        <v>-23.770199290000001</v>
      </c>
      <c r="V112" s="27">
        <f t="shared" si="135"/>
        <v>-3.9792997099999998</v>
      </c>
      <c r="W112" s="27">
        <f t="shared" si="135"/>
        <v>-0.89941008</v>
      </c>
      <c r="X112" s="27">
        <f t="shared" ref="X112:Y112" si="136">X101</f>
        <v>-24.948</v>
      </c>
      <c r="Y112" s="27">
        <f t="shared" si="136"/>
        <v>-26.623999999999999</v>
      </c>
      <c r="Z112" s="27">
        <f t="shared" ref="Z112:AA112" si="137">Z101</f>
        <v>-3.2326009399999998</v>
      </c>
      <c r="AA112" s="27">
        <f t="shared" si="137"/>
        <v>0</v>
      </c>
      <c r="AB112" s="27">
        <f t="shared" ref="AB112:AG112" si="138">AB101</f>
        <v>0</v>
      </c>
      <c r="AC112" s="27">
        <f t="shared" si="138"/>
        <v>0</v>
      </c>
      <c r="AD112" s="27">
        <f t="shared" si="138"/>
        <v>0</v>
      </c>
      <c r="AE112" s="27">
        <f t="shared" si="138"/>
        <v>0</v>
      </c>
      <c r="AF112" s="27">
        <f t="shared" si="138"/>
        <v>0</v>
      </c>
      <c r="AG112" s="27">
        <f t="shared" si="138"/>
        <v>0</v>
      </c>
      <c r="AH112" s="27"/>
    </row>
    <row r="113" spans="1:34">
      <c r="A113" s="24" t="s">
        <v>313</v>
      </c>
      <c r="B113" s="8" t="s">
        <v>83</v>
      </c>
      <c r="C113" s="27">
        <f t="shared" ref="C113:W113" si="139">C96</f>
        <v>14.8</v>
      </c>
      <c r="D113" s="27">
        <f t="shared" si="139"/>
        <v>13</v>
      </c>
      <c r="E113" s="27">
        <f t="shared" si="139"/>
        <v>38</v>
      </c>
      <c r="F113" s="27">
        <f t="shared" si="139"/>
        <v>69.5</v>
      </c>
      <c r="G113" s="27">
        <f t="shared" si="139"/>
        <v>95.9</v>
      </c>
      <c r="H113" s="27">
        <f t="shared" si="139"/>
        <v>84</v>
      </c>
      <c r="I113" s="27">
        <f t="shared" si="139"/>
        <v>12.600000000000001</v>
      </c>
      <c r="J113" s="27">
        <f t="shared" si="139"/>
        <v>-29.799999999999997</v>
      </c>
      <c r="K113" s="27">
        <f t="shared" si="139"/>
        <v>-24.7</v>
      </c>
      <c r="L113" s="27">
        <f t="shared" si="139"/>
        <v>-258.8</v>
      </c>
      <c r="M113" s="27">
        <f t="shared" si="139"/>
        <v>-97.1</v>
      </c>
      <c r="N113" s="27">
        <f t="shared" si="139"/>
        <v>-43.170200000000001</v>
      </c>
      <c r="O113" s="27">
        <f t="shared" si="139"/>
        <v>0</v>
      </c>
      <c r="P113" s="27">
        <f t="shared" si="139"/>
        <v>0</v>
      </c>
      <c r="Q113" s="27">
        <f t="shared" si="139"/>
        <v>0</v>
      </c>
      <c r="R113" s="27">
        <f t="shared" si="139"/>
        <v>0</v>
      </c>
      <c r="S113" s="27">
        <f t="shared" si="139"/>
        <v>0</v>
      </c>
      <c r="T113" s="27">
        <f t="shared" si="139"/>
        <v>0</v>
      </c>
      <c r="U113" s="27">
        <f t="shared" si="139"/>
        <v>0</v>
      </c>
      <c r="V113" s="27">
        <f t="shared" si="139"/>
        <v>0</v>
      </c>
      <c r="W113" s="27">
        <f t="shared" si="139"/>
        <v>0</v>
      </c>
      <c r="X113" s="27">
        <f t="shared" ref="X113:Y113" si="140">X96</f>
        <v>0</v>
      </c>
      <c r="Y113" s="27">
        <f t="shared" si="140"/>
        <v>0</v>
      </c>
      <c r="Z113" s="27">
        <f t="shared" ref="Z113:AA113" si="141">Z96</f>
        <v>0</v>
      </c>
      <c r="AA113" s="27">
        <f t="shared" si="141"/>
        <v>0</v>
      </c>
      <c r="AB113" s="27">
        <f t="shared" ref="AB113:AG113" si="142">AB96</f>
        <v>0</v>
      </c>
      <c r="AC113" s="27">
        <f t="shared" si="142"/>
        <v>0</v>
      </c>
      <c r="AD113" s="27">
        <f t="shared" si="142"/>
        <v>0</v>
      </c>
      <c r="AE113" s="27">
        <f t="shared" si="142"/>
        <v>0</v>
      </c>
      <c r="AF113" s="27">
        <f t="shared" si="142"/>
        <v>0</v>
      </c>
      <c r="AG113" s="27">
        <f t="shared" si="142"/>
        <v>0</v>
      </c>
      <c r="AH113" s="27"/>
    </row>
    <row r="114" spans="1:34">
      <c r="A114" s="23" t="s">
        <v>314</v>
      </c>
      <c r="B114" s="52" t="s">
        <v>79</v>
      </c>
      <c r="C114" s="27">
        <f t="shared" ref="C114:T114" si="143">C110+C111</f>
        <v>-126.8</v>
      </c>
      <c r="D114" s="27">
        <f t="shared" si="143"/>
        <v>-252.10299999999992</v>
      </c>
      <c r="E114" s="27">
        <f t="shared" si="143"/>
        <v>-333.84077998400005</v>
      </c>
      <c r="F114" s="27">
        <f t="shared" si="143"/>
        <v>-249.36836917799997</v>
      </c>
      <c r="G114" s="27">
        <f t="shared" si="143"/>
        <v>-303.74506249819967</v>
      </c>
      <c r="H114" s="27">
        <f t="shared" si="143"/>
        <v>-100.08483033980031</v>
      </c>
      <c r="I114" s="27">
        <f t="shared" si="143"/>
        <v>-85.705999999999889</v>
      </c>
      <c r="J114" s="27">
        <f t="shared" si="143"/>
        <v>-132.13783428000011</v>
      </c>
      <c r="K114" s="27">
        <f t="shared" si="143"/>
        <v>-156.67668239463754</v>
      </c>
      <c r="L114" s="27">
        <f t="shared" si="143"/>
        <v>-27.536000000000172</v>
      </c>
      <c r="M114" s="27">
        <f t="shared" si="143"/>
        <v>-304.69999999999948</v>
      </c>
      <c r="N114" s="27">
        <f t="shared" si="143"/>
        <v>-463.12259400000028</v>
      </c>
      <c r="O114" s="27">
        <f t="shared" si="143"/>
        <v>-815.76329296999961</v>
      </c>
      <c r="P114" s="27">
        <f t="shared" si="143"/>
        <v>-1249.0429328799994</v>
      </c>
      <c r="Q114" s="27">
        <f t="shared" si="143"/>
        <v>-1461.3082107100001</v>
      </c>
      <c r="R114" s="27">
        <f t="shared" si="143"/>
        <v>-1383.1994992008003</v>
      </c>
      <c r="S114" s="27">
        <f t="shared" si="143"/>
        <v>-877.78044125640042</v>
      </c>
      <c r="T114" s="27">
        <f t="shared" si="143"/>
        <v>-735.96117067000012</v>
      </c>
      <c r="U114" s="27">
        <f t="shared" ref="U114:Z114" si="144">U110+U111</f>
        <v>-705.78022521409355</v>
      </c>
      <c r="V114" s="27">
        <f t="shared" si="144"/>
        <v>-940.2685304529989</v>
      </c>
      <c r="W114" s="27">
        <f t="shared" si="144"/>
        <v>-1176.3128294988592</v>
      </c>
      <c r="X114" s="27">
        <f t="shared" si="144"/>
        <v>-1380.8005097349953</v>
      </c>
      <c r="Y114" s="27">
        <f t="shared" si="144"/>
        <v>-1498.4956558999995</v>
      </c>
      <c r="Z114" s="27">
        <f t="shared" si="144"/>
        <v>-1165.3962034899985</v>
      </c>
      <c r="AA114" s="27">
        <f t="shared" ref="AA114:AG114" si="145">AA110+AA111</f>
        <v>-1669.9591522800006</v>
      </c>
      <c r="AB114" s="27">
        <f t="shared" si="145"/>
        <v>-4818.6964244107048</v>
      </c>
      <c r="AC114" s="27">
        <f t="shared" si="145"/>
        <v>-4334</v>
      </c>
      <c r="AD114" s="27">
        <f t="shared" si="145"/>
        <v>-2882</v>
      </c>
      <c r="AE114" s="27">
        <f t="shared" si="145"/>
        <v>-2146</v>
      </c>
      <c r="AF114" s="27">
        <f t="shared" si="145"/>
        <v>-2105</v>
      </c>
      <c r="AG114" s="27">
        <f t="shared" si="145"/>
        <v>-2124</v>
      </c>
      <c r="AH114" s="27"/>
    </row>
    <row r="115" spans="1:34">
      <c r="A115" s="23" t="s">
        <v>315</v>
      </c>
      <c r="B115" s="8" t="s">
        <v>84</v>
      </c>
      <c r="C115" s="27">
        <f t="shared" ref="C115:U115" si="146">C110+C67</f>
        <v>-99</v>
      </c>
      <c r="D115" s="27">
        <f t="shared" si="146"/>
        <v>-202.40299999999993</v>
      </c>
      <c r="E115" s="27">
        <f t="shared" si="146"/>
        <v>-277.14077998400001</v>
      </c>
      <c r="F115" s="27">
        <f t="shared" si="146"/>
        <v>-185.22246917799995</v>
      </c>
      <c r="G115" s="27">
        <f t="shared" si="146"/>
        <v>-249.24516249819965</v>
      </c>
      <c r="H115" s="27">
        <f t="shared" si="146"/>
        <v>-14.246879229800328</v>
      </c>
      <c r="I115" s="27">
        <f t="shared" si="146"/>
        <v>19.065900000000113</v>
      </c>
      <c r="J115" s="27">
        <f t="shared" si="146"/>
        <v>44.362165719999865</v>
      </c>
      <c r="K115" s="27">
        <f t="shared" si="146"/>
        <v>36.623317605362445</v>
      </c>
      <c r="L115" s="27">
        <f t="shared" si="146"/>
        <v>372.17299999999983</v>
      </c>
      <c r="M115" s="27">
        <f t="shared" si="146"/>
        <v>-87.499999999999517</v>
      </c>
      <c r="N115" s="27">
        <f t="shared" si="146"/>
        <v>-316.35239400000023</v>
      </c>
      <c r="O115" s="27">
        <f t="shared" si="146"/>
        <v>-718.30329296999957</v>
      </c>
      <c r="P115" s="27">
        <f t="shared" si="146"/>
        <v>-1128.5429328799994</v>
      </c>
      <c r="Q115" s="27">
        <f t="shared" si="146"/>
        <v>-1290.1308857500001</v>
      </c>
      <c r="R115" s="27">
        <f t="shared" si="146"/>
        <v>-1177.1994992008003</v>
      </c>
      <c r="S115" s="27">
        <f t="shared" si="146"/>
        <v>-589.83834860640036</v>
      </c>
      <c r="T115" s="27">
        <f t="shared" si="146"/>
        <v>-482.41120981000017</v>
      </c>
      <c r="U115" s="27">
        <f t="shared" si="146"/>
        <v>-444.50802431409352</v>
      </c>
      <c r="V115" s="27">
        <f t="shared" ref="V115:W115" si="147">V110+V67</f>
        <v>-687.86631447179889</v>
      </c>
      <c r="W115" s="27">
        <f t="shared" si="147"/>
        <v>-845.54986698285916</v>
      </c>
      <c r="X115" s="27">
        <f t="shared" ref="X115:Y115" si="148">X110+X67</f>
        <v>-952.98704133899525</v>
      </c>
      <c r="Y115" s="27">
        <f t="shared" si="148"/>
        <v>-990.35169735999943</v>
      </c>
      <c r="Z115" s="27">
        <f t="shared" ref="Z115:AA115" si="149">Z110+Z67</f>
        <v>-641.56392441999844</v>
      </c>
      <c r="AA115" s="27">
        <f t="shared" si="149"/>
        <v>-1058.9628025500006</v>
      </c>
      <c r="AB115" s="27">
        <f t="shared" ref="AB115:AG115" si="150">AB110+AB67</f>
        <v>-4049.4243657807046</v>
      </c>
      <c r="AC115" s="27">
        <f t="shared" si="150"/>
        <v>-3401</v>
      </c>
      <c r="AD115" s="27">
        <f t="shared" si="150"/>
        <v>-2066</v>
      </c>
      <c r="AE115" s="27">
        <f t="shared" si="150"/>
        <v>-1244</v>
      </c>
      <c r="AF115" s="27">
        <f t="shared" si="150"/>
        <v>-1127</v>
      </c>
      <c r="AG115" s="27">
        <f t="shared" si="150"/>
        <v>-1057</v>
      </c>
      <c r="AH115" s="27"/>
    </row>
    <row r="116" spans="1:34">
      <c r="A116" s="23" t="s">
        <v>316</v>
      </c>
      <c r="B116" s="8" t="s">
        <v>85</v>
      </c>
      <c r="C116" s="27">
        <f t="shared" ref="C116:U116" si="151">C114+C67</f>
        <v>-72.199999999999989</v>
      </c>
      <c r="D116" s="27">
        <f t="shared" si="151"/>
        <v>-194.50299999999993</v>
      </c>
      <c r="E116" s="27">
        <f t="shared" si="151"/>
        <v>-248.74077998400006</v>
      </c>
      <c r="F116" s="27">
        <f t="shared" si="151"/>
        <v>-121.22246917799995</v>
      </c>
      <c r="G116" s="27">
        <f t="shared" si="151"/>
        <v>-153.34516249819967</v>
      </c>
      <c r="H116" s="27">
        <f t="shared" si="151"/>
        <v>69.753120770199672</v>
      </c>
      <c r="I116" s="27">
        <f t="shared" si="151"/>
        <v>31.765900000000116</v>
      </c>
      <c r="J116" s="27">
        <f t="shared" si="151"/>
        <v>14.562165719999882</v>
      </c>
      <c r="K116" s="27">
        <f t="shared" si="151"/>
        <v>11.923317605362456</v>
      </c>
      <c r="L116" s="27">
        <f t="shared" si="151"/>
        <v>113.37299999999982</v>
      </c>
      <c r="M116" s="27">
        <f t="shared" si="151"/>
        <v>-184.59999999999948</v>
      </c>
      <c r="N116" s="27">
        <f t="shared" si="151"/>
        <v>-359.52259400000025</v>
      </c>
      <c r="O116" s="27">
        <f t="shared" si="151"/>
        <v>-718.30329296999957</v>
      </c>
      <c r="P116" s="27">
        <f t="shared" si="151"/>
        <v>-1128.5429328799994</v>
      </c>
      <c r="Q116" s="27">
        <f t="shared" si="151"/>
        <v>-1290.1308857500001</v>
      </c>
      <c r="R116" s="27">
        <f t="shared" si="151"/>
        <v>-1177.1994992008003</v>
      </c>
      <c r="S116" s="27">
        <f t="shared" si="151"/>
        <v>-589.83834860640036</v>
      </c>
      <c r="T116" s="27">
        <f t="shared" si="151"/>
        <v>-482.41120981000017</v>
      </c>
      <c r="U116" s="27">
        <f t="shared" si="151"/>
        <v>-468.27822360409357</v>
      </c>
      <c r="V116" s="27">
        <f t="shared" ref="V116:W116" si="152">V114+V67</f>
        <v>-691.84561418179896</v>
      </c>
      <c r="W116" s="27">
        <f t="shared" si="152"/>
        <v>-846.44927706285921</v>
      </c>
      <c r="X116" s="27">
        <f t="shared" ref="X116:Y116" si="153">X114+X67</f>
        <v>-977.93504133899535</v>
      </c>
      <c r="Y116" s="27">
        <f t="shared" si="153"/>
        <v>-1016.9756973599995</v>
      </c>
      <c r="Z116" s="27">
        <f t="shared" ref="Z116:AA116" si="154">Z114+Z67</f>
        <v>-644.79652535999855</v>
      </c>
      <c r="AA116" s="27">
        <f t="shared" si="154"/>
        <v>-1058.9628025500006</v>
      </c>
      <c r="AB116" s="27">
        <f t="shared" ref="AB116:AG116" si="155">AB114+AB67</f>
        <v>-4049.4243657807046</v>
      </c>
      <c r="AC116" s="27">
        <f t="shared" si="155"/>
        <v>-3401</v>
      </c>
      <c r="AD116" s="27">
        <f t="shared" si="155"/>
        <v>-2066</v>
      </c>
      <c r="AE116" s="27">
        <f t="shared" si="155"/>
        <v>-1244</v>
      </c>
      <c r="AF116" s="27">
        <f t="shared" si="155"/>
        <v>-1127</v>
      </c>
      <c r="AG116" s="27">
        <f t="shared" si="155"/>
        <v>-1057</v>
      </c>
      <c r="AH116" s="27"/>
    </row>
    <row r="117" spans="1:34">
      <c r="A117" s="23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</row>
    <row r="118" spans="1:34" ht="15">
      <c r="A118" s="1" t="s">
        <v>556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</row>
    <row r="119" spans="1:34">
      <c r="A119" s="9" t="s">
        <v>256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3" t="s">
        <v>329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2" customFormat="1">
      <c r="A122" s="24" t="s">
        <v>289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26" t="s">
        <v>264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28" t="s">
        <v>330</v>
      </c>
      <c r="C124" s="64">
        <v>289.52600000000001</v>
      </c>
      <c r="D124" s="64">
        <v>309.96499999999997</v>
      </c>
      <c r="E124" s="64">
        <v>376.49799999999999</v>
      </c>
      <c r="F124" s="64">
        <v>304.47608559999998</v>
      </c>
      <c r="G124" s="64">
        <v>340.95694764999996</v>
      </c>
      <c r="H124" s="64">
        <v>478.26815680000004</v>
      </c>
      <c r="I124" s="64">
        <v>484.85963666000004</v>
      </c>
      <c r="J124" s="64">
        <v>574.29922180999995</v>
      </c>
      <c r="K124" s="64">
        <v>767.53142023999999</v>
      </c>
      <c r="L124" s="64">
        <v>1055.0627361699999</v>
      </c>
      <c r="M124" s="64">
        <v>1413.89987271</v>
      </c>
      <c r="N124" s="64">
        <v>1586.4006306400001</v>
      </c>
      <c r="O124" s="64">
        <v>2055.6125357199999</v>
      </c>
      <c r="P124" s="64">
        <v>2387.5843233400001</v>
      </c>
      <c r="Q124" s="64">
        <v>1853.7113155100001</v>
      </c>
      <c r="R124" s="64">
        <v>2393.2508646900001</v>
      </c>
      <c r="S124" s="64">
        <v>3222.9530967300007</v>
      </c>
      <c r="T124" s="64">
        <v>3459.0987603599997</v>
      </c>
      <c r="U124" s="64">
        <v>4190.7599267700007</v>
      </c>
      <c r="V124" s="64">
        <v>3995.07259987</v>
      </c>
      <c r="W124" s="64">
        <v>3021.0385284999998</v>
      </c>
      <c r="X124" s="64">
        <v>2864.69801719</v>
      </c>
      <c r="Y124" s="64">
        <v>3569.9167557599999</v>
      </c>
      <c r="Z124" s="64">
        <v>4406.5030342199998</v>
      </c>
      <c r="AA124" s="64">
        <v>4944.2678519900001</v>
      </c>
      <c r="AB124" s="64">
        <v>4349.4998054200005</v>
      </c>
      <c r="AC124" s="64"/>
      <c r="AD124" s="64"/>
      <c r="AE124" s="64"/>
      <c r="AF124" s="64"/>
      <c r="AG124" s="64"/>
      <c r="AH124" s="64"/>
    </row>
    <row r="125" spans="1:34">
      <c r="A125" s="28" t="s">
        <v>331</v>
      </c>
      <c r="C125" s="64">
        <v>711.15300000000002</v>
      </c>
      <c r="D125" s="64">
        <v>897.45299999999997</v>
      </c>
      <c r="E125" s="64">
        <v>1162.8320000000001</v>
      </c>
      <c r="F125" s="64">
        <v>1013.0340985</v>
      </c>
      <c r="G125" s="64">
        <v>939.28425234632869</v>
      </c>
      <c r="H125" s="64">
        <v>1013.3017840499999</v>
      </c>
      <c r="I125" s="64">
        <v>1001.56175422</v>
      </c>
      <c r="J125" s="64">
        <v>1070.8163141099999</v>
      </c>
      <c r="K125" s="64">
        <v>1426.42239253</v>
      </c>
      <c r="L125" s="64">
        <v>1985.8809761699999</v>
      </c>
      <c r="M125" s="64">
        <v>2631.4054825600001</v>
      </c>
      <c r="N125" s="64">
        <v>3642.9342267000002</v>
      </c>
      <c r="O125" s="64">
        <v>4944.36456937</v>
      </c>
      <c r="P125" s="64">
        <v>6224.4625525699994</v>
      </c>
      <c r="Q125" s="64">
        <v>4270.4450039299991</v>
      </c>
      <c r="R125" s="64">
        <v>5021.3404147299998</v>
      </c>
      <c r="S125" s="64">
        <v>6722.5675984999998</v>
      </c>
      <c r="T125" s="64">
        <v>7685.2075655099998</v>
      </c>
      <c r="U125" s="64">
        <v>7697.0057132900001</v>
      </c>
      <c r="V125" s="64">
        <v>8280.7145626199999</v>
      </c>
      <c r="W125" s="64">
        <v>6972.980228370001</v>
      </c>
      <c r="X125" s="64">
        <v>6747.2277373699999</v>
      </c>
      <c r="Y125" s="64">
        <v>7379.11607516</v>
      </c>
      <c r="Z125" s="64">
        <v>8522.2794756900003</v>
      </c>
      <c r="AA125" s="64">
        <v>8680.7107744200002</v>
      </c>
      <c r="AB125" s="64">
        <v>7488.7617063399994</v>
      </c>
      <c r="AC125" s="64"/>
      <c r="AD125" s="64"/>
      <c r="AE125" s="64"/>
      <c r="AF125" s="64"/>
      <c r="AG125" s="64"/>
      <c r="AH125" s="64"/>
    </row>
    <row r="126" spans="1:34">
      <c r="A126" s="26" t="s">
        <v>265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28" t="s">
        <v>332</v>
      </c>
      <c r="C127" s="64">
        <v>110.545</v>
      </c>
      <c r="D127" s="64">
        <v>98.009</v>
      </c>
      <c r="E127" s="64">
        <v>198.2305945</v>
      </c>
      <c r="F127" s="64">
        <v>365.24350157614168</v>
      </c>
      <c r="G127" s="64">
        <v>216.7667337361857</v>
      </c>
      <c r="H127" s="64">
        <v>368.00648263999994</v>
      </c>
      <c r="I127" s="64">
        <v>381.13035288999993</v>
      </c>
      <c r="J127" s="64">
        <v>417.90822055999996</v>
      </c>
      <c r="K127" s="64">
        <v>484.46938107</v>
      </c>
      <c r="L127" s="64">
        <v>570.63740376999999</v>
      </c>
      <c r="M127" s="64">
        <v>737.90210144000025</v>
      </c>
      <c r="N127" s="64">
        <v>913.49578914000006</v>
      </c>
      <c r="O127" s="64">
        <v>1107.0399573700001</v>
      </c>
      <c r="P127" s="64">
        <v>1270.85744028</v>
      </c>
      <c r="Q127" s="64">
        <v>1329.3041752299998</v>
      </c>
      <c r="R127" s="64">
        <v>1640.8456748400001</v>
      </c>
      <c r="S127" s="64">
        <v>2018.9177967800001</v>
      </c>
      <c r="T127" s="64">
        <v>2561.9779114500002</v>
      </c>
      <c r="U127" s="64">
        <v>2980.9383452600005</v>
      </c>
      <c r="V127" s="64">
        <v>3043.5935426099995</v>
      </c>
      <c r="W127" s="64">
        <v>3087.12188281</v>
      </c>
      <c r="X127" s="64">
        <v>3313.0354387000002</v>
      </c>
      <c r="Y127" s="64">
        <v>3990.1165689099998</v>
      </c>
      <c r="Z127" s="64">
        <v>4490.1144332200001</v>
      </c>
      <c r="AA127" s="64">
        <v>4600.4993390399995</v>
      </c>
      <c r="AB127" s="64">
        <v>1585.8184001200002</v>
      </c>
      <c r="AC127" s="64"/>
      <c r="AD127" s="64"/>
      <c r="AE127" s="64"/>
      <c r="AF127" s="64"/>
      <c r="AG127" s="64"/>
      <c r="AH127" s="64"/>
    </row>
    <row r="128" spans="1:34">
      <c r="A128" s="28" t="s">
        <v>333</v>
      </c>
      <c r="C128" s="64">
        <v>105.621</v>
      </c>
      <c r="D128" s="64">
        <v>93.674999999999997</v>
      </c>
      <c r="E128" s="64">
        <v>249.53651275529759</v>
      </c>
      <c r="F128" s="64">
        <v>345.42921140810193</v>
      </c>
      <c r="G128" s="64">
        <v>225.17507257163598</v>
      </c>
      <c r="H128" s="64">
        <v>296.06564363999996</v>
      </c>
      <c r="I128" s="64">
        <v>310.17638070999999</v>
      </c>
      <c r="J128" s="64">
        <v>365.09821094999995</v>
      </c>
      <c r="K128" s="64">
        <v>398.85980884000003</v>
      </c>
      <c r="L128" s="64">
        <v>485.87616724999998</v>
      </c>
      <c r="M128" s="64">
        <v>635.78981380000005</v>
      </c>
      <c r="N128" s="64">
        <v>733.33507362</v>
      </c>
      <c r="O128" s="64">
        <v>934.70803645000001</v>
      </c>
      <c r="P128" s="64">
        <v>1246.18944349</v>
      </c>
      <c r="Q128" s="64">
        <v>977.64203490999989</v>
      </c>
      <c r="R128" s="64">
        <v>1092.5161461999999</v>
      </c>
      <c r="S128" s="64">
        <v>1265.2087788399999</v>
      </c>
      <c r="T128" s="64">
        <v>1453.84379956</v>
      </c>
      <c r="U128" s="64">
        <v>1564.6259506849999</v>
      </c>
      <c r="V128" s="64">
        <v>1737.64068109</v>
      </c>
      <c r="W128" s="64">
        <v>1682.98002294</v>
      </c>
      <c r="X128" s="64">
        <v>1736.0253146999999</v>
      </c>
      <c r="Y128" s="64">
        <v>1965.7947629699997</v>
      </c>
      <c r="Z128" s="64">
        <v>2246.3145933100004</v>
      </c>
      <c r="AA128" s="64">
        <v>2424.6505434999999</v>
      </c>
      <c r="AB128" s="64">
        <v>1455.9052866500001</v>
      </c>
      <c r="AC128" s="64"/>
      <c r="AD128" s="64"/>
      <c r="AE128" s="64"/>
      <c r="AF128" s="64"/>
      <c r="AG128" s="64"/>
      <c r="AH128" s="64"/>
    </row>
    <row r="129" spans="1:34">
      <c r="A129" s="24" t="s">
        <v>596</v>
      </c>
      <c r="C129" s="64">
        <v>-60.67</v>
      </c>
      <c r="D129" s="64">
        <v>-70.492000000000004</v>
      </c>
      <c r="E129" s="64">
        <v>127.43998145031702</v>
      </c>
      <c r="F129" s="64">
        <v>190.84477820000001</v>
      </c>
      <c r="G129" s="64">
        <v>146.92997930125554</v>
      </c>
      <c r="H129" s="64">
        <v>37.391809019999997</v>
      </c>
      <c r="I129" s="64">
        <v>20.088548400000004</v>
      </c>
      <c r="J129" s="64">
        <v>10.363032750000002</v>
      </c>
      <c r="K129" s="64">
        <v>9.5199625799999836</v>
      </c>
      <c r="L129" s="64">
        <v>73.605461450000007</v>
      </c>
      <c r="M129" s="64">
        <v>60.697658740000008</v>
      </c>
      <c r="N129" s="64">
        <v>161.12668840999999</v>
      </c>
      <c r="O129" s="64">
        <v>35.909997479999994</v>
      </c>
      <c r="P129" s="64">
        <v>-59.363763799999958</v>
      </c>
      <c r="Q129" s="64">
        <v>-43.578111969999981</v>
      </c>
      <c r="R129" s="64">
        <v>-217.51824387000002</v>
      </c>
      <c r="S129" s="64">
        <v>-425.84708010000003</v>
      </c>
      <c r="T129" s="64">
        <v>-172.35790517000004</v>
      </c>
      <c r="U129" s="64">
        <v>-317.0561043699999</v>
      </c>
      <c r="V129" s="64">
        <v>-229.81423620000007</v>
      </c>
      <c r="W129" s="64">
        <v>-338.77550698999994</v>
      </c>
      <c r="X129" s="64">
        <v>-701.40659929000003</v>
      </c>
      <c r="Y129" s="64">
        <v>-794.18536630000006</v>
      </c>
      <c r="Z129" s="64">
        <v>-683.49244901000009</v>
      </c>
      <c r="AA129" s="64">
        <v>-774.84189414999992</v>
      </c>
      <c r="AB129" s="64">
        <v>-764.61987050999994</v>
      </c>
      <c r="AC129" s="64"/>
      <c r="AD129" s="64"/>
      <c r="AE129" s="64"/>
      <c r="AF129" s="64"/>
      <c r="AG129" s="64"/>
      <c r="AH129" s="64"/>
    </row>
    <row r="130" spans="1:34">
      <c r="A130" s="26" t="s">
        <v>288</v>
      </c>
      <c r="C130" s="64">
        <v>-1.502</v>
      </c>
      <c r="D130" s="64">
        <v>-1.1030000000000002</v>
      </c>
      <c r="E130" s="64">
        <v>175.05</v>
      </c>
      <c r="F130" s="64">
        <v>231.11500000000001</v>
      </c>
      <c r="G130" s="64">
        <v>194.56387512000001</v>
      </c>
      <c r="H130" s="64">
        <v>124.87357922</v>
      </c>
      <c r="I130" s="64">
        <v>126.84295999000001</v>
      </c>
      <c r="J130" s="64">
        <v>136.23041556999999</v>
      </c>
      <c r="K130" s="64">
        <v>152.39493075999999</v>
      </c>
      <c r="L130" s="64">
        <v>221.30979801000001</v>
      </c>
      <c r="M130" s="64">
        <v>229.24785595999998</v>
      </c>
      <c r="N130" s="64">
        <v>295.11317212999995</v>
      </c>
      <c r="O130" s="64">
        <v>379.23387914</v>
      </c>
      <c r="P130" s="64">
        <v>374.57297175999997</v>
      </c>
      <c r="Q130" s="64">
        <v>361.49734642999999</v>
      </c>
      <c r="R130" s="64">
        <v>332.47604461000003</v>
      </c>
      <c r="S130" s="64">
        <v>440.33747263000004</v>
      </c>
      <c r="T130" s="64">
        <v>567.51911924000001</v>
      </c>
      <c r="U130" s="64">
        <v>630.55674295999995</v>
      </c>
      <c r="V130" s="64">
        <v>662.81611435999991</v>
      </c>
      <c r="W130" s="64">
        <v>488.33634932999996</v>
      </c>
      <c r="X130" s="64">
        <v>557.84572722999997</v>
      </c>
      <c r="Y130" s="64">
        <v>622.67937293</v>
      </c>
      <c r="Z130" s="64">
        <v>697.33452589000001</v>
      </c>
      <c r="AA130" s="64">
        <v>806.60087818</v>
      </c>
      <c r="AB130" s="64">
        <v>488.19530192000002</v>
      </c>
      <c r="AC130" s="64"/>
      <c r="AD130" s="64"/>
      <c r="AE130" s="64"/>
      <c r="AF130" s="64"/>
      <c r="AG130" s="64"/>
      <c r="AH130" s="64"/>
    </row>
    <row r="131" spans="1:34">
      <c r="A131" s="26" t="s">
        <v>597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28" t="s">
        <v>276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28" t="s">
        <v>277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24" t="s">
        <v>598</v>
      </c>
      <c r="C134" s="64">
        <v>113.92100000000001</v>
      </c>
      <c r="D134" s="64">
        <v>84.117999999999995</v>
      </c>
      <c r="E134" s="64">
        <v>196.35420091069068</v>
      </c>
      <c r="F134" s="64">
        <v>208.28004922676962</v>
      </c>
      <c r="G134" s="64">
        <v>195.75841370291332</v>
      </c>
      <c r="H134" s="64">
        <v>249.80129162999998</v>
      </c>
      <c r="I134" s="64">
        <v>228.56505942000001</v>
      </c>
      <c r="J134" s="64">
        <v>216.43122842</v>
      </c>
      <c r="K134" s="64">
        <v>181.55261142000001</v>
      </c>
      <c r="L134" s="64">
        <v>416.24726464000003</v>
      </c>
      <c r="M134" s="64">
        <v>359.03763124</v>
      </c>
      <c r="N134" s="64">
        <v>523.94342074999997</v>
      </c>
      <c r="O134" s="64">
        <v>688.45375443</v>
      </c>
      <c r="P134" s="64">
        <v>1060.3630520699999</v>
      </c>
      <c r="Q134" s="64">
        <v>967.5038239999999</v>
      </c>
      <c r="R134" s="64">
        <v>1098.4744457900001</v>
      </c>
      <c r="S134" s="64">
        <v>1328.6727904100001</v>
      </c>
      <c r="T134" s="64">
        <v>1407.5913645800001</v>
      </c>
      <c r="U134" s="64">
        <v>1451.49694312</v>
      </c>
      <c r="V134" s="64">
        <v>1425.3202159100001</v>
      </c>
      <c r="W134" s="64">
        <v>1119.55333193</v>
      </c>
      <c r="X134" s="64">
        <v>1121.07616162</v>
      </c>
      <c r="Y134" s="64">
        <v>1273.07599377</v>
      </c>
      <c r="Z134" s="64">
        <v>1363.7835766799999</v>
      </c>
      <c r="AA134" s="64">
        <v>1374.99072179</v>
      </c>
      <c r="AB134" s="64">
        <v>1808.9612328500002</v>
      </c>
      <c r="AC134" s="64"/>
      <c r="AD134" s="64"/>
      <c r="AE134" s="64"/>
      <c r="AF134" s="64"/>
      <c r="AG134" s="64"/>
      <c r="AH134" s="64"/>
    </row>
    <row r="135" spans="1:34">
      <c r="A135" s="28" t="s">
        <v>276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28" t="s">
        <v>277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23" t="s">
        <v>584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26" t="s">
        <v>276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26" t="s">
        <v>600</v>
      </c>
      <c r="C139" s="64">
        <v>311.79200000000014</v>
      </c>
      <c r="D139" s="64">
        <v>463.92800000000005</v>
      </c>
      <c r="E139" s="64">
        <v>369.9457358942899</v>
      </c>
      <c r="F139" s="64">
        <v>101.01889530519057</v>
      </c>
      <c r="G139" s="64">
        <v>211.74725052761013</v>
      </c>
      <c r="H139" s="64">
        <v>189.09968759999992</v>
      </c>
      <c r="I139" s="64">
        <v>210.49453756000014</v>
      </c>
      <c r="J139" s="64">
        <v>170.31282151999994</v>
      </c>
      <c r="K139" s="64">
        <v>346.70882606000015</v>
      </c>
      <c r="L139" s="64">
        <v>551.50427738999997</v>
      </c>
      <c r="M139" s="64">
        <v>666.95803223000007</v>
      </c>
      <c r="N139" s="64">
        <v>1486.5027713800005</v>
      </c>
      <c r="O139" s="64">
        <v>1908.5563608199998</v>
      </c>
      <c r="P139" s="64">
        <v>1830.7109441699993</v>
      </c>
      <c r="Q139" s="64">
        <v>1135.9458360699991</v>
      </c>
      <c r="R139" s="64">
        <v>919.90381947999936</v>
      </c>
      <c r="S139" s="64">
        <v>1280.3797735199985</v>
      </c>
      <c r="T139" s="64">
        <v>1634.0412338499996</v>
      </c>
      <c r="U139" s="64">
        <v>1009.7925531949998</v>
      </c>
      <c r="V139" s="64">
        <v>1281.7831215199999</v>
      </c>
      <c r="W139" s="64">
        <v>1518.4220150600011</v>
      </c>
      <c r="X139" s="64">
        <v>1811.8500338499998</v>
      </c>
      <c r="Y139" s="64">
        <v>997.38688598999988</v>
      </c>
      <c r="Z139" s="64">
        <v>348.985473890001</v>
      </c>
      <c r="AA139" s="64">
        <v>529.84529925000083</v>
      </c>
      <c r="AB139" s="64">
        <v>900.60742510999876</v>
      </c>
      <c r="AC139" s="64"/>
      <c r="AD139" s="64"/>
      <c r="AE139" s="64"/>
      <c r="AF139" s="64"/>
      <c r="AG139" s="64"/>
      <c r="AH139" s="64"/>
    </row>
    <row r="140" spans="1:34">
      <c r="A140" s="26" t="s">
        <v>334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23" t="s">
        <v>335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23" t="s">
        <v>309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23"/>
      <c r="C143" s="39">
        <f t="shared" ref="C143:T143" si="227">-C142</f>
        <v>0</v>
      </c>
      <c r="D143" s="39">
        <f t="shared" si="227"/>
        <v>5.6843418860808015E-14</v>
      </c>
      <c r="E143" s="39">
        <f t="shared" si="227"/>
        <v>0</v>
      </c>
      <c r="F143" s="39">
        <f t="shared" si="227"/>
        <v>0</v>
      </c>
      <c r="G143" s="39">
        <f t="shared" si="227"/>
        <v>0</v>
      </c>
      <c r="H143" s="39">
        <f t="shared" si="227"/>
        <v>0</v>
      </c>
      <c r="I143" s="39">
        <f t="shared" si="227"/>
        <v>0</v>
      </c>
      <c r="J143" s="39">
        <f t="shared" si="227"/>
        <v>0</v>
      </c>
      <c r="K143" s="39">
        <f t="shared" si="227"/>
        <v>0</v>
      </c>
      <c r="L143" s="39">
        <f t="shared" si="227"/>
        <v>0</v>
      </c>
      <c r="M143" s="39">
        <f t="shared" si="227"/>
        <v>0</v>
      </c>
      <c r="N143" s="39">
        <f t="shared" si="227"/>
        <v>0</v>
      </c>
      <c r="O143" s="39">
        <f t="shared" si="227"/>
        <v>0</v>
      </c>
      <c r="P143" s="39">
        <f t="shared" si="227"/>
        <v>0</v>
      </c>
      <c r="Q143" s="39">
        <f>-Q142</f>
        <v>0</v>
      </c>
      <c r="R143" s="39">
        <f t="shared" si="227"/>
        <v>0</v>
      </c>
      <c r="S143" s="39">
        <f t="shared" si="227"/>
        <v>0</v>
      </c>
      <c r="T143" s="39">
        <f t="shared" si="227"/>
        <v>0</v>
      </c>
      <c r="U143" s="39">
        <f t="shared" ref="U143:AB143" si="228">-U142</f>
        <v>0</v>
      </c>
      <c r="V143" s="39">
        <f t="shared" si="228"/>
        <v>0</v>
      </c>
      <c r="W143" s="39">
        <f t="shared" si="228"/>
        <v>0</v>
      </c>
      <c r="X143" s="39">
        <f t="shared" si="228"/>
        <v>2.2737367544323206E-13</v>
      </c>
      <c r="Y143" s="39">
        <f t="shared" si="228"/>
        <v>0</v>
      </c>
      <c r="Z143" s="39">
        <f t="shared" si="228"/>
        <v>0</v>
      </c>
      <c r="AA143" s="39">
        <f t="shared" si="228"/>
        <v>0</v>
      </c>
      <c r="AB143" s="39">
        <f t="shared" si="228"/>
        <v>0</v>
      </c>
      <c r="AC143" s="39"/>
      <c r="AD143" s="39"/>
      <c r="AE143" s="39"/>
      <c r="AF143" s="39"/>
      <c r="AG143" s="39"/>
      <c r="AH143" s="39"/>
    </row>
    <row r="144" spans="1:34">
      <c r="A144" s="9" t="s">
        <v>255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3" t="s">
        <v>329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24" t="s">
        <v>594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26" t="s">
        <v>330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26" t="s">
        <v>331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24" t="s">
        <v>595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26" t="s">
        <v>332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26" t="s">
        <v>333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24" t="s">
        <v>596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26" t="s">
        <v>288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26" t="s">
        <v>597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28" t="s">
        <v>276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28" t="s">
        <v>277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24" t="s">
        <v>598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28" t="s">
        <v>276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28" t="s">
        <v>277</v>
      </c>
      <c r="B159" s="52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23" t="s">
        <v>584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26" t="s">
        <v>276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26" t="s">
        <v>599</v>
      </c>
      <c r="B162" s="52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26" t="s">
        <v>334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23" t="s">
        <v>335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23" t="s">
        <v>309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7" t="s">
        <v>557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9" t="s">
        <v>378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3" t="s">
        <v>336</v>
      </c>
      <c r="C169" s="64">
        <v>47.817915000000028</v>
      </c>
      <c r="D169" s="64">
        <v>4.9308750000000039</v>
      </c>
      <c r="E169" s="64">
        <v>-94.756567000000004</v>
      </c>
      <c r="F169" s="64">
        <v>-383.42502999999994</v>
      </c>
      <c r="G169" s="64">
        <v>-447.93018999999998</v>
      </c>
      <c r="H169" s="64">
        <v>-433.16243899999995</v>
      </c>
      <c r="I169" s="64">
        <v>-308.27130710990843</v>
      </c>
      <c r="J169" s="64">
        <v>-281.48042033469801</v>
      </c>
      <c r="K169" s="64">
        <v>-259.24590158422052</v>
      </c>
      <c r="L169" s="64">
        <v>155.55099500595901</v>
      </c>
      <c r="M169" s="64">
        <v>67.129845177573543</v>
      </c>
      <c r="N169" s="64">
        <v>510.61783343813477</v>
      </c>
      <c r="O169" s="64">
        <v>374.22938857512622</v>
      </c>
      <c r="P169" s="64">
        <v>-171.40130911629331</v>
      </c>
      <c r="Q169" s="64">
        <v>518.49264395222121</v>
      </c>
      <c r="R169" s="64">
        <v>1197.1648150509018</v>
      </c>
      <c r="S169" s="64">
        <v>730.84634324361195</v>
      </c>
      <c r="T169" s="64">
        <v>909.43891668860851</v>
      </c>
      <c r="U169" s="64">
        <v>1184.6964638058462</v>
      </c>
      <c r="V169" s="64">
        <v>855.91923097508607</v>
      </c>
      <c r="W169" s="64">
        <v>1218.2531784222865</v>
      </c>
      <c r="X169" s="64">
        <v>1987.2944540189146</v>
      </c>
      <c r="Y169" s="64">
        <v>1970.438810285832</v>
      </c>
      <c r="Z169" s="64">
        <v>559.93490614543225</v>
      </c>
      <c r="AA169" s="64">
        <v>-156.72189130838888</v>
      </c>
      <c r="AB169" s="64">
        <v>930.76300000000265</v>
      </c>
      <c r="AC169" s="64"/>
      <c r="AD169" s="64"/>
      <c r="AE169" s="64"/>
      <c r="AF169" s="64"/>
      <c r="AG169" s="64"/>
      <c r="AH169" s="64"/>
    </row>
    <row r="170" spans="1:34">
      <c r="A170" s="24" t="s">
        <v>337</v>
      </c>
      <c r="B170" s="8" t="s">
        <v>161</v>
      </c>
      <c r="C170" s="64">
        <v>258.52896900000002</v>
      </c>
      <c r="D170" s="64">
        <v>271.22712100000001</v>
      </c>
      <c r="E170" s="64">
        <v>302.71744500000005</v>
      </c>
      <c r="F170" s="64">
        <v>313.74663000000004</v>
      </c>
      <c r="G170" s="64">
        <v>350.560654</v>
      </c>
      <c r="H170" s="64">
        <v>314.79972399999997</v>
      </c>
      <c r="I170" s="64">
        <v>510.95325683233909</v>
      </c>
      <c r="J170" s="64">
        <v>638.59692440925244</v>
      </c>
      <c r="K170" s="64">
        <v>647.97030755695334</v>
      </c>
      <c r="L170" s="64">
        <v>996.14140768562663</v>
      </c>
      <c r="M170" s="64">
        <v>1136.5699161205994</v>
      </c>
      <c r="N170" s="64">
        <v>1982.3663156266564</v>
      </c>
      <c r="O170" s="64">
        <v>2958.7078160063443</v>
      </c>
      <c r="P170" s="64">
        <v>3692.4486089226966</v>
      </c>
      <c r="Q170" s="64">
        <v>4562.3147897343315</v>
      </c>
      <c r="R170" s="64">
        <v>5574.4610211540466</v>
      </c>
      <c r="S170" s="64">
        <v>5631.1604697117918</v>
      </c>
      <c r="T170" s="64">
        <v>6029.1232610813649</v>
      </c>
      <c r="U170" s="64">
        <v>6545.7973402390189</v>
      </c>
      <c r="V170" s="64">
        <v>6610.712055118739</v>
      </c>
      <c r="W170" s="64">
        <v>9089.9883223116449</v>
      </c>
      <c r="X170" s="64">
        <v>10607.058965149496</v>
      </c>
      <c r="Y170" s="64">
        <v>12131.962266790368</v>
      </c>
      <c r="Z170" s="64">
        <v>12849.707125449819</v>
      </c>
      <c r="AA170" s="64">
        <v>14999.002722562091</v>
      </c>
      <c r="AB170" s="64">
        <v>18899.758000000002</v>
      </c>
      <c r="AC170" s="64"/>
      <c r="AD170" s="64"/>
      <c r="AE170" s="64"/>
      <c r="AF170" s="64"/>
      <c r="AG170" s="64"/>
      <c r="AH170" s="64"/>
    </row>
    <row r="171" spans="1:34">
      <c r="A171" s="24" t="s">
        <v>338</v>
      </c>
      <c r="B171" s="8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23" t="s">
        <v>339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24" t="s">
        <v>340</v>
      </c>
      <c r="B173" s="52" t="s">
        <v>92</v>
      </c>
      <c r="C173" s="64">
        <v>41.73270999999999</v>
      </c>
      <c r="D173" s="64">
        <v>201.58254799999997</v>
      </c>
      <c r="E173" s="64">
        <v>358.303832</v>
      </c>
      <c r="F173" s="64">
        <v>480.76607100000001</v>
      </c>
      <c r="G173" s="64">
        <v>670.1241389999999</v>
      </c>
      <c r="H173" s="64">
        <v>767.48282099999994</v>
      </c>
      <c r="I173" s="64">
        <v>723.2829079600001</v>
      </c>
      <c r="J173" s="64">
        <v>712.043676</v>
      </c>
      <c r="K173" s="64">
        <v>762.516254</v>
      </c>
      <c r="L173" s="64">
        <v>735.8411430000001</v>
      </c>
      <c r="M173" s="64">
        <v>632.5388766100001</v>
      </c>
      <c r="N173" s="64">
        <v>433.04133310000003</v>
      </c>
      <c r="O173" s="64">
        <v>376.11899801000004</v>
      </c>
      <c r="P173" s="64">
        <v>-152.25565998999997</v>
      </c>
      <c r="Q173" s="64">
        <v>284.57024347449993</v>
      </c>
      <c r="R173" s="64">
        <v>186.3108129057</v>
      </c>
      <c r="S173" s="64">
        <v>126.28643346900009</v>
      </c>
      <c r="T173" s="64">
        <v>-76.831368884</v>
      </c>
      <c r="U173" s="64">
        <v>591.37369318040032</v>
      </c>
      <c r="V173" s="64">
        <v>727.90904472310012</v>
      </c>
      <c r="W173" s="64">
        <v>751.91557634355866</v>
      </c>
      <c r="X173" s="64">
        <v>945.42238441542702</v>
      </c>
      <c r="Y173" s="64">
        <v>940.51243138936331</v>
      </c>
      <c r="Z173" s="64">
        <v>1489.5448589200005</v>
      </c>
      <c r="AA173" s="64">
        <v>1386.7207282842696</v>
      </c>
      <c r="AB173" s="64">
        <v>1487.0239999999999</v>
      </c>
      <c r="AC173" s="64"/>
      <c r="AD173" s="64"/>
      <c r="AE173" s="64"/>
      <c r="AF173" s="64"/>
      <c r="AG173" s="64"/>
      <c r="AH173" s="64"/>
    </row>
    <row r="174" spans="1:34">
      <c r="A174" s="24" t="s">
        <v>341</v>
      </c>
      <c r="B174" s="52" t="s">
        <v>94</v>
      </c>
      <c r="C174" s="64">
        <v>152.36038100000002</v>
      </c>
      <c r="D174" s="64">
        <v>128.785439</v>
      </c>
      <c r="E174" s="64">
        <v>213.70550600000004</v>
      </c>
      <c r="F174" s="64">
        <v>307.65169700000007</v>
      </c>
      <c r="G174" s="64">
        <v>430.46872300000007</v>
      </c>
      <c r="H174" s="64">
        <v>533.62045799999999</v>
      </c>
      <c r="I174" s="64">
        <v>601.585554</v>
      </c>
      <c r="J174" s="64">
        <v>717.22118773497357</v>
      </c>
      <c r="K174" s="64">
        <v>891.72417658908057</v>
      </c>
      <c r="L174" s="64">
        <v>1090.6468390715302</v>
      </c>
      <c r="M174" s="64">
        <v>1850.2204904155008</v>
      </c>
      <c r="N174" s="64">
        <v>2835.1150153894655</v>
      </c>
      <c r="O174" s="64">
        <v>4877.533524938036</v>
      </c>
      <c r="P174" s="64">
        <v>6379.1058759161442</v>
      </c>
      <c r="Q174" s="64">
        <v>5598.824518962002</v>
      </c>
      <c r="R174" s="64">
        <v>6650.7659876573625</v>
      </c>
      <c r="S174" s="64">
        <v>8021.5788181610078</v>
      </c>
      <c r="T174" s="64">
        <v>9085.6618769809083</v>
      </c>
      <c r="U174" s="64">
        <v>10761.357648617648</v>
      </c>
      <c r="V174" s="64">
        <v>13259.647148246138</v>
      </c>
      <c r="W174" s="64">
        <v>15832.596397150955</v>
      </c>
      <c r="X174" s="64">
        <v>19360.489032709836</v>
      </c>
      <c r="Y174" s="64">
        <v>22352.320507788005</v>
      </c>
      <c r="Z174" s="64">
        <v>26545.842180665331</v>
      </c>
      <c r="AA174" s="64">
        <v>31970.908938314464</v>
      </c>
      <c r="AB174" s="64">
        <v>38686.648000000001</v>
      </c>
      <c r="AC174" s="64"/>
      <c r="AD174" s="64"/>
      <c r="AE174" s="64"/>
      <c r="AF174" s="64"/>
      <c r="AG174" s="64"/>
      <c r="AH174" s="64"/>
    </row>
    <row r="175" spans="1:34">
      <c r="A175" s="24" t="s">
        <v>342</v>
      </c>
      <c r="B175" s="8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23" t="s">
        <v>379</v>
      </c>
      <c r="B176" t="s">
        <v>116</v>
      </c>
      <c r="C176" s="64">
        <v>179.440978</v>
      </c>
      <c r="D176" s="64">
        <v>255.75428200000002</v>
      </c>
      <c r="E176" s="64">
        <v>370.49704800000001</v>
      </c>
      <c r="F176" s="64">
        <v>364.96291399999996</v>
      </c>
      <c r="G176" s="64">
        <v>437.10293999999993</v>
      </c>
      <c r="H176" s="64">
        <v>608.35239899999999</v>
      </c>
      <c r="I176" s="64">
        <v>749.33082493000006</v>
      </c>
      <c r="J176" s="64">
        <v>890.30824600000005</v>
      </c>
      <c r="K176" s="64">
        <v>1095.6276850000002</v>
      </c>
      <c r="L176" s="64">
        <v>1534.2078848930901</v>
      </c>
      <c r="M176" s="64">
        <v>1961.5046509668903</v>
      </c>
      <c r="N176" s="64">
        <v>2799.7796641153263</v>
      </c>
      <c r="O176" s="64">
        <v>4098.8572122684909</v>
      </c>
      <c r="P176" s="64">
        <v>4421.6984643795331</v>
      </c>
      <c r="Q176" s="64">
        <v>4763.6069118236101</v>
      </c>
      <c r="R176" s="64">
        <v>6199.0088060651478</v>
      </c>
      <c r="S176" s="64">
        <v>7097.7772731738714</v>
      </c>
      <c r="T176" s="64">
        <v>7903.7389713906905</v>
      </c>
      <c r="U176" s="64">
        <v>9836.6186010223573</v>
      </c>
      <c r="V176" s="64">
        <v>11189.835906350731</v>
      </c>
      <c r="W176" s="64">
        <v>13343.921267807074</v>
      </c>
      <c r="X176" s="64">
        <v>16045.200009512326</v>
      </c>
      <c r="Y176" s="64">
        <v>18416.278044341758</v>
      </c>
      <c r="Z176" s="64">
        <v>21124.724421965308</v>
      </c>
      <c r="AA176" s="64">
        <v>24643.670659906609</v>
      </c>
      <c r="AB176" s="64">
        <v>30379.59</v>
      </c>
      <c r="AC176" s="64"/>
      <c r="AD176" s="64"/>
      <c r="AE176" s="64"/>
      <c r="AF176" s="64"/>
      <c r="AG176" s="64"/>
      <c r="AH176" s="64"/>
    </row>
    <row r="177" spans="1:34">
      <c r="A177" s="24" t="s">
        <v>380</v>
      </c>
      <c r="B177" t="s">
        <v>115</v>
      </c>
      <c r="C177" s="64">
        <v>160.14482799999999</v>
      </c>
      <c r="D177" s="64">
        <v>220.75057900000002</v>
      </c>
      <c r="E177" s="64">
        <v>294.97366</v>
      </c>
      <c r="F177" s="64">
        <v>259.86537199999998</v>
      </c>
      <c r="G177" s="64">
        <v>282.75072499999993</v>
      </c>
      <c r="H177" s="64">
        <v>380.21285999999998</v>
      </c>
      <c r="I177" s="64">
        <v>405.37745201000001</v>
      </c>
      <c r="J177" s="64">
        <v>465.09551900000002</v>
      </c>
      <c r="K177" s="64">
        <v>530.27722700000004</v>
      </c>
      <c r="L177" s="64">
        <v>856.52095314460996</v>
      </c>
      <c r="M177" s="64">
        <v>1104.1303042244854</v>
      </c>
      <c r="N177" s="64">
        <v>1473.169055614848</v>
      </c>
      <c r="O177" s="64">
        <v>2262.9629345692738</v>
      </c>
      <c r="P177" s="64">
        <v>1999.2202224840421</v>
      </c>
      <c r="Q177" s="64">
        <v>2330.4861027696384</v>
      </c>
      <c r="R177" s="64">
        <v>2960.2536212846771</v>
      </c>
      <c r="S177" s="64">
        <v>3783.1795329991</v>
      </c>
      <c r="T177" s="64">
        <v>4069.1616825747037</v>
      </c>
      <c r="U177" s="64">
        <v>5418.4025162175931</v>
      </c>
      <c r="V177" s="64">
        <v>5911.3096916592694</v>
      </c>
      <c r="W177" s="64">
        <v>5762.9321029139064</v>
      </c>
      <c r="X177" s="64">
        <v>6505.458350777496</v>
      </c>
      <c r="Y177" s="64">
        <v>8418.1478333333034</v>
      </c>
      <c r="Z177" s="64">
        <v>9776.7347481636643</v>
      </c>
      <c r="AA177" s="64">
        <v>11576.223125575789</v>
      </c>
      <c r="AB177" s="64">
        <v>13659.690952000001</v>
      </c>
      <c r="AC177" s="64"/>
      <c r="AD177" s="64"/>
      <c r="AE177" s="64"/>
      <c r="AF177" s="64"/>
      <c r="AG177" s="64"/>
      <c r="AH177" s="64"/>
    </row>
    <row r="178" spans="1:34">
      <c r="A178" s="26" t="s">
        <v>343</v>
      </c>
      <c r="B178" t="s">
        <v>88</v>
      </c>
      <c r="C178" s="64">
        <v>124.779175</v>
      </c>
      <c r="D178" s="64">
        <v>176.73306100000002</v>
      </c>
      <c r="E178" s="64">
        <v>239.69061400000001</v>
      </c>
      <c r="F178" s="64">
        <v>212.18498299999999</v>
      </c>
      <c r="G178" s="64">
        <v>243.99659499999999</v>
      </c>
      <c r="H178" s="64">
        <v>315.17911900000001</v>
      </c>
      <c r="I178" s="64">
        <v>348.85034200000001</v>
      </c>
      <c r="J178" s="64">
        <v>390.79106300000001</v>
      </c>
      <c r="K178" s="64">
        <v>441.53551400000003</v>
      </c>
      <c r="L178" s="64">
        <v>615.99254619999999</v>
      </c>
      <c r="M178" s="64">
        <v>736.28420750999999</v>
      </c>
      <c r="N178" s="64">
        <v>827.35721450999995</v>
      </c>
      <c r="O178" s="64">
        <v>1152.0703892299998</v>
      </c>
      <c r="P178" s="64">
        <v>1082.55368619</v>
      </c>
      <c r="Q178" s="64">
        <v>1229.4361007100001</v>
      </c>
      <c r="R178" s="64">
        <v>1372.98874733</v>
      </c>
      <c r="S178" s="64">
        <v>1438.9916573999999</v>
      </c>
      <c r="T178" s="64">
        <v>1550.0279332099999</v>
      </c>
      <c r="U178" s="64">
        <v>1899.6252815</v>
      </c>
      <c r="V178" s="64">
        <v>1942.5816682799998</v>
      </c>
      <c r="W178" s="64">
        <v>1981.93583287</v>
      </c>
      <c r="X178" s="64">
        <v>2383.1971041600004</v>
      </c>
      <c r="Y178" s="64">
        <v>2698.73384218</v>
      </c>
      <c r="Z178" s="64">
        <v>2850.8056718600001</v>
      </c>
      <c r="AA178" s="64">
        <v>3252.9094465499993</v>
      </c>
      <c r="AB178" s="64">
        <v>3732.5889999999999</v>
      </c>
      <c r="AC178" s="64"/>
      <c r="AD178" s="64"/>
      <c r="AE178" s="64"/>
      <c r="AF178" s="64"/>
      <c r="AG178" s="64"/>
      <c r="AH178" s="64"/>
    </row>
    <row r="179" spans="1:34">
      <c r="A179" s="26" t="s">
        <v>344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24" t="s">
        <v>345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2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7" t="s">
        <v>346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9" t="s">
        <v>378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3" t="s">
        <v>336</v>
      </c>
      <c r="B184" s="52" t="s">
        <v>171</v>
      </c>
      <c r="C184" s="64">
        <v>92.287567000000024</v>
      </c>
      <c r="D184" s="64">
        <v>-3.5251509999999939</v>
      </c>
      <c r="E184" s="64">
        <v>-108.694007</v>
      </c>
      <c r="F184" s="64">
        <v>-392.24002000000002</v>
      </c>
      <c r="G184" s="64">
        <v>-440.98005999999998</v>
      </c>
      <c r="H184" s="64">
        <v>-410.05559000000005</v>
      </c>
      <c r="I184" s="64">
        <v>-337.68700879999994</v>
      </c>
      <c r="J184" s="64">
        <v>-316.68623405000011</v>
      </c>
      <c r="K184" s="64">
        <v>-302.65245799999997</v>
      </c>
      <c r="L184" s="64">
        <v>109.11921399999994</v>
      </c>
      <c r="M184" s="65">
        <v>344.04168573000004</v>
      </c>
      <c r="N184" s="64">
        <v>1089.89112447</v>
      </c>
      <c r="O184" s="64">
        <v>1740.6536391399998</v>
      </c>
      <c r="P184" s="64">
        <v>1736.2986588300005</v>
      </c>
      <c r="Q184" s="64">
        <v>2033.8922087999995</v>
      </c>
      <c r="R184" s="64">
        <v>2479.2299841701006</v>
      </c>
      <c r="S184" s="64">
        <v>3359.0867777121002</v>
      </c>
      <c r="T184" s="64">
        <v>3802.7085911408003</v>
      </c>
      <c r="U184" s="64">
        <v>4317.8133499869</v>
      </c>
      <c r="V184" s="64">
        <v>4564.0725566771998</v>
      </c>
      <c r="W184" s="64">
        <v>5513.2097199099999</v>
      </c>
      <c r="X184" s="64">
        <v>6765.0261786386018</v>
      </c>
      <c r="Y184" s="64">
        <v>7121.685228587</v>
      </c>
      <c r="Z184" s="64">
        <v>7816.352891126</v>
      </c>
      <c r="AA184" s="64">
        <v>8760.5750000000007</v>
      </c>
      <c r="AB184" s="64">
        <v>10914.575999999999</v>
      </c>
      <c r="AC184" s="64"/>
      <c r="AD184" s="64"/>
      <c r="AE184" s="64"/>
      <c r="AF184" s="64"/>
      <c r="AG184" s="64"/>
      <c r="AH184" s="64"/>
    </row>
    <row r="185" spans="1:34">
      <c r="A185" s="24" t="s">
        <v>337</v>
      </c>
      <c r="B185" s="8" t="s">
        <v>163</v>
      </c>
      <c r="C185" s="64">
        <v>241.26817500000001</v>
      </c>
      <c r="D185" s="64">
        <v>243.50652200000002</v>
      </c>
      <c r="E185" s="64">
        <v>261.53848700000003</v>
      </c>
      <c r="F185" s="64">
        <v>229.80883500000002</v>
      </c>
      <c r="G185" s="64">
        <v>262.35383100000001</v>
      </c>
      <c r="H185" s="64">
        <v>221.90515600000001</v>
      </c>
      <c r="I185" s="64">
        <v>337.15651500000001</v>
      </c>
      <c r="J185" s="64">
        <v>422.50143599999996</v>
      </c>
      <c r="K185" s="64">
        <v>407.058784</v>
      </c>
      <c r="L185" s="64">
        <v>705.58798899999999</v>
      </c>
      <c r="M185" s="65">
        <v>859.05842998000003</v>
      </c>
      <c r="N185" s="64">
        <v>1599.797051</v>
      </c>
      <c r="O185" s="64">
        <v>2248.2892429999997</v>
      </c>
      <c r="P185" s="64">
        <v>2508.8726507200004</v>
      </c>
      <c r="Q185" s="64">
        <v>3563.5056439899995</v>
      </c>
      <c r="R185" s="64">
        <v>4022.0934268099004</v>
      </c>
      <c r="S185" s="64">
        <v>4709.4188327578004</v>
      </c>
      <c r="T185" s="64">
        <v>4760.9465213084013</v>
      </c>
      <c r="U185" s="64">
        <v>4903.7703346998996</v>
      </c>
      <c r="V185" s="64">
        <v>5032.8989847083003</v>
      </c>
      <c r="W185" s="64">
        <v>6040.1492015499998</v>
      </c>
      <c r="X185" s="64">
        <v>7295.9129829046014</v>
      </c>
      <c r="Y185" s="64">
        <v>7878.3020011199997</v>
      </c>
      <c r="Z185" s="64">
        <v>8802.7983463399996</v>
      </c>
      <c r="AA185" s="64">
        <v>10053.592000000001</v>
      </c>
      <c r="AB185" s="64">
        <v>12814.300999999999</v>
      </c>
      <c r="AC185" s="64"/>
      <c r="AD185" s="64"/>
      <c r="AE185" s="64"/>
      <c r="AF185" s="64"/>
      <c r="AG185" s="64"/>
      <c r="AH185" s="64"/>
    </row>
    <row r="186" spans="1:34">
      <c r="A186" s="26" t="s">
        <v>347</v>
      </c>
      <c r="B186" s="8" t="s">
        <v>159</v>
      </c>
      <c r="C186" s="64">
        <v>241.26817500000001</v>
      </c>
      <c r="D186" s="64">
        <v>243.50652200000002</v>
      </c>
      <c r="E186" s="64">
        <v>261.05040000000002</v>
      </c>
      <c r="F186" s="64">
        <v>229.80883500000002</v>
      </c>
      <c r="G186" s="64">
        <v>262.35383100000001</v>
      </c>
      <c r="H186" s="64">
        <v>221.90515600000001</v>
      </c>
      <c r="I186" s="64">
        <v>333.56907000000001</v>
      </c>
      <c r="J186" s="64">
        <v>422.50143599999996</v>
      </c>
      <c r="K186" s="64">
        <v>407.058784</v>
      </c>
      <c r="L186" s="64">
        <v>705.58798899999999</v>
      </c>
      <c r="M186" s="64">
        <v>857.94701898000005</v>
      </c>
      <c r="N186" s="64">
        <v>1594.9572410000001</v>
      </c>
      <c r="O186" s="64">
        <v>2166.3651789999999</v>
      </c>
      <c r="P186" s="64">
        <v>2467.3969810000003</v>
      </c>
      <c r="Q186" s="64">
        <v>3557.7086144699997</v>
      </c>
      <c r="R186" s="64">
        <v>4013.4695803589002</v>
      </c>
      <c r="S186" s="64">
        <v>4707.3128117769002</v>
      </c>
      <c r="T186" s="64">
        <v>4759.6305756632009</v>
      </c>
      <c r="U186" s="64">
        <v>4902.2814181998001</v>
      </c>
      <c r="V186" s="64">
        <v>5030.0635471110991</v>
      </c>
      <c r="W186" s="64">
        <v>6036.8850305300002</v>
      </c>
      <c r="X186" s="64">
        <v>7295.741918764601</v>
      </c>
      <c r="Y186" s="64">
        <v>7877.6447842600001</v>
      </c>
      <c r="Z186" s="64">
        <v>8801.274747559999</v>
      </c>
      <c r="AA186" s="64">
        <v>10048.563</v>
      </c>
      <c r="AB186" s="64">
        <v>12813.397492572993</v>
      </c>
      <c r="AC186" s="64"/>
      <c r="AD186" s="64"/>
      <c r="AE186" s="64"/>
      <c r="AF186" s="64"/>
      <c r="AG186" s="64"/>
      <c r="AH186" s="64"/>
    </row>
    <row r="187" spans="1:34">
      <c r="A187" s="26" t="s">
        <v>348</v>
      </c>
      <c r="B187" s="8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24" t="s">
        <v>338</v>
      </c>
      <c r="B188" s="52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23" t="s">
        <v>339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24" t="s">
        <v>340</v>
      </c>
      <c r="B190" s="52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26" t="s">
        <v>349</v>
      </c>
      <c r="B191" t="s">
        <v>93</v>
      </c>
      <c r="C191" s="64">
        <v>112.445213</v>
      </c>
      <c r="D191" s="64">
        <v>300.55538899999999</v>
      </c>
      <c r="E191" s="64">
        <v>413.77964900000001</v>
      </c>
      <c r="F191" s="64">
        <v>541.52310299999999</v>
      </c>
      <c r="G191" s="64">
        <v>709.239555</v>
      </c>
      <c r="H191" s="64">
        <v>802.42723799999999</v>
      </c>
      <c r="I191" s="64">
        <v>767.62486100000001</v>
      </c>
      <c r="J191" s="64">
        <v>776.87190799999996</v>
      </c>
      <c r="K191" s="64">
        <v>816.53202499999998</v>
      </c>
      <c r="L191" s="64">
        <v>841.41363799999999</v>
      </c>
      <c r="M191" s="64">
        <v>832.84902199999999</v>
      </c>
      <c r="N191" s="64">
        <v>787.13782300000003</v>
      </c>
      <c r="O191" s="64">
        <v>778.47016000000008</v>
      </c>
      <c r="P191" s="64">
        <v>779.66696300000001</v>
      </c>
      <c r="Q191" s="64">
        <v>760.87673717999996</v>
      </c>
      <c r="R191" s="64">
        <v>716.40493698000012</v>
      </c>
      <c r="S191" s="64">
        <v>687.36128910000002</v>
      </c>
      <c r="T191" s="64">
        <v>530.47917236000001</v>
      </c>
      <c r="U191" s="64">
        <v>523.58088198000007</v>
      </c>
      <c r="V191" s="64">
        <v>521.62271925000005</v>
      </c>
      <c r="W191" s="64">
        <v>502.46538032999996</v>
      </c>
      <c r="X191" s="64">
        <v>506.46443586999999</v>
      </c>
      <c r="Y191" s="64">
        <v>477.14839028999995</v>
      </c>
      <c r="Z191" s="64">
        <v>646.46333350999998</v>
      </c>
      <c r="AA191" s="64">
        <v>1049.1560000000002</v>
      </c>
      <c r="AB191" s="64">
        <v>1899.7249999999999</v>
      </c>
      <c r="AC191" s="64"/>
      <c r="AD191" s="64"/>
      <c r="AE191" s="64"/>
      <c r="AF191" s="64"/>
      <c r="AG191" s="64"/>
      <c r="AH191" s="64"/>
    </row>
    <row r="192" spans="1:34">
      <c r="A192" s="26" t="s">
        <v>350</v>
      </c>
      <c r="B192" s="52" t="s">
        <v>103</v>
      </c>
      <c r="C192" s="64">
        <v>57.390802000000001</v>
      </c>
      <c r="D192" s="64">
        <v>87.963910000000013</v>
      </c>
      <c r="E192" s="64">
        <v>52.076906000000001</v>
      </c>
      <c r="F192" s="64">
        <v>46.348260999999994</v>
      </c>
      <c r="G192" s="64">
        <v>24.085055000000001</v>
      </c>
      <c r="H192" s="64">
        <v>21.611370000000004</v>
      </c>
      <c r="I192" s="64">
        <v>28.601221039999999</v>
      </c>
      <c r="J192" s="64">
        <v>20.951115000000001</v>
      </c>
      <c r="K192" s="64">
        <v>33.620149000000005</v>
      </c>
      <c r="L192" s="64">
        <v>119.69134</v>
      </c>
      <c r="M192" s="64">
        <v>187.01451999999998</v>
      </c>
      <c r="N192" s="64">
        <v>360.27740599999998</v>
      </c>
      <c r="O192" s="64">
        <v>366.38659999999999</v>
      </c>
      <c r="P192" s="64">
        <v>878.91332899999998</v>
      </c>
      <c r="Q192" s="64">
        <v>583.15170309999996</v>
      </c>
      <c r="R192" s="64">
        <v>802.10559730640011</v>
      </c>
      <c r="S192" s="64">
        <v>757.75636349029992</v>
      </c>
      <c r="T192" s="64">
        <v>947.25856250979996</v>
      </c>
      <c r="U192" s="64">
        <v>488.27694587569999</v>
      </c>
      <c r="V192" s="64">
        <v>587.93514282449996</v>
      </c>
      <c r="W192" s="64">
        <v>853.37801145000003</v>
      </c>
      <c r="X192" s="64">
        <v>997.78212918480006</v>
      </c>
      <c r="Y192" s="64">
        <v>975.75266644999999</v>
      </c>
      <c r="Z192" s="64">
        <v>777.36137255000006</v>
      </c>
      <c r="AA192" s="64">
        <v>1454.6210000000001</v>
      </c>
      <c r="AB192" s="64">
        <v>1450.912</v>
      </c>
      <c r="AC192" s="64"/>
      <c r="AD192" s="64"/>
      <c r="AE192" s="64"/>
      <c r="AF192" s="64"/>
      <c r="AG192" s="64"/>
      <c r="AH192" s="64"/>
    </row>
    <row r="193" spans="1:34">
      <c r="A193" s="24" t="s">
        <v>381</v>
      </c>
      <c r="B193" t="s">
        <v>96</v>
      </c>
      <c r="C193" s="64">
        <v>5.0125310000000001</v>
      </c>
      <c r="D193" s="64">
        <v>14.455260000000001</v>
      </c>
      <c r="E193" s="64">
        <v>30.205074999999997</v>
      </c>
      <c r="F193" s="64">
        <v>6.9730739999999996</v>
      </c>
      <c r="G193" s="64">
        <v>10.60816</v>
      </c>
      <c r="H193" s="64">
        <v>4.2064190000000004</v>
      </c>
      <c r="I193" s="64">
        <v>1.4114469999999999</v>
      </c>
      <c r="J193" s="64">
        <v>1.3578E-2</v>
      </c>
      <c r="K193" s="64">
        <v>6.3244600000000002</v>
      </c>
      <c r="L193" s="64">
        <v>-17.043424999999999</v>
      </c>
      <c r="M193" s="64">
        <v>0</v>
      </c>
      <c r="N193" s="64">
        <v>-254.59715399999999</v>
      </c>
      <c r="O193" s="64">
        <v>-303.40878099999998</v>
      </c>
      <c r="P193" s="64">
        <v>132.05974900000001</v>
      </c>
      <c r="Q193" s="64">
        <v>-174.05290194</v>
      </c>
      <c r="R193" s="64">
        <v>-165.07974091999998</v>
      </c>
      <c r="S193" s="64">
        <v>-428.62245994</v>
      </c>
      <c r="T193" s="64">
        <v>-171.78901660579993</v>
      </c>
      <c r="U193" s="64">
        <v>-284.52060533169993</v>
      </c>
      <c r="V193" s="64">
        <v>211.65373204759996</v>
      </c>
      <c r="W193" s="64">
        <v>713.35389573999998</v>
      </c>
      <c r="X193" s="64">
        <v>1558.8203583084</v>
      </c>
      <c r="Y193" s="64">
        <v>1731.9272120499998</v>
      </c>
      <c r="Z193" s="64">
        <v>1868.0282841799999</v>
      </c>
      <c r="AA193" s="64">
        <v>3062.373</v>
      </c>
      <c r="AB193" s="64">
        <v>3154.069</v>
      </c>
      <c r="AC193" s="64"/>
      <c r="AD193" s="64"/>
      <c r="AE193" s="64"/>
      <c r="AF193" s="64"/>
      <c r="AG193" s="64"/>
      <c r="AH193" s="64"/>
    </row>
    <row r="194" spans="1:34">
      <c r="A194" s="24" t="s">
        <v>342</v>
      </c>
      <c r="B194" s="52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23" t="s">
        <v>267</v>
      </c>
      <c r="B195" s="52" t="s">
        <v>117</v>
      </c>
      <c r="C195" s="64">
        <v>153.813647</v>
      </c>
      <c r="D195" s="64">
        <v>208.95965200000001</v>
      </c>
      <c r="E195" s="64">
        <v>277.06627099999997</v>
      </c>
      <c r="F195" s="64">
        <v>261.93806499999999</v>
      </c>
      <c r="G195" s="64">
        <v>308.78091699999999</v>
      </c>
      <c r="H195" s="64">
        <v>391.77619200000004</v>
      </c>
      <c r="I195" s="64">
        <v>431.422235</v>
      </c>
      <c r="J195" s="64">
        <v>516.33693000000005</v>
      </c>
      <c r="K195" s="64">
        <v>589.94068600000003</v>
      </c>
      <c r="L195" s="64">
        <v>866.65871299999992</v>
      </c>
      <c r="M195" s="64">
        <v>1007.3680469999999</v>
      </c>
      <c r="N195" s="64">
        <v>1272.0985369999999</v>
      </c>
      <c r="O195" s="64">
        <v>1793.8020099999999</v>
      </c>
      <c r="P195" s="64">
        <v>1642.0807870000001</v>
      </c>
      <c r="Q195" s="64">
        <v>1874.96135402</v>
      </c>
      <c r="R195" s="64">
        <v>2081.1287516433999</v>
      </c>
      <c r="S195" s="64">
        <v>2901.0719750399003</v>
      </c>
      <c r="T195" s="64">
        <v>3255.3136593824001</v>
      </c>
      <c r="U195" s="64">
        <v>3989.0833168152003</v>
      </c>
      <c r="V195" s="64">
        <v>4501.0099203820992</v>
      </c>
      <c r="W195" s="64">
        <v>4948.1581463700004</v>
      </c>
      <c r="X195" s="64">
        <v>6332.5354768037996</v>
      </c>
      <c r="Y195" s="64">
        <v>6842.9233725600006</v>
      </c>
      <c r="Z195" s="64">
        <v>7856.5086931900014</v>
      </c>
      <c r="AA195" s="64">
        <v>8912.4320000000007</v>
      </c>
      <c r="AB195" s="64">
        <v>10769.290999999999</v>
      </c>
      <c r="AC195" s="64"/>
      <c r="AD195" s="64"/>
      <c r="AE195" s="64"/>
      <c r="AF195" s="64"/>
      <c r="AG195" s="64"/>
      <c r="AH195" s="64"/>
    </row>
    <row r="196" spans="1:34">
      <c r="A196" s="24" t="s">
        <v>351</v>
      </c>
      <c r="B196" t="s">
        <v>87</v>
      </c>
      <c r="C196" s="64">
        <v>131.36475899999999</v>
      </c>
      <c r="D196" s="64">
        <v>185.57400100000001</v>
      </c>
      <c r="E196" s="64">
        <v>254.554891</v>
      </c>
      <c r="F196" s="64">
        <v>221.97492199999999</v>
      </c>
      <c r="G196" s="64">
        <v>259.771503</v>
      </c>
      <c r="H196" s="64">
        <v>329.15705500000001</v>
      </c>
      <c r="I196" s="64">
        <v>365.668948</v>
      </c>
      <c r="J196" s="64">
        <v>417.17828700000001</v>
      </c>
      <c r="K196" s="64">
        <v>473.24204400000002</v>
      </c>
      <c r="L196" s="64">
        <v>676.15748499999995</v>
      </c>
      <c r="M196" s="64">
        <v>811.39990799999998</v>
      </c>
      <c r="N196" s="64">
        <v>929.53787699999998</v>
      </c>
      <c r="O196" s="64">
        <v>1310.4875939999999</v>
      </c>
      <c r="P196" s="64">
        <v>1290.7032850000001</v>
      </c>
      <c r="Q196" s="64">
        <v>1457.9379499500001</v>
      </c>
      <c r="R196" s="64">
        <v>1618.17955992</v>
      </c>
      <c r="S196" s="64">
        <v>1753.5844716499998</v>
      </c>
      <c r="T196" s="64">
        <v>1918.05888779</v>
      </c>
      <c r="U196" s="64">
        <v>2351.5525512300001</v>
      </c>
      <c r="V196" s="64">
        <v>2462.1084538699997</v>
      </c>
      <c r="W196" s="64">
        <v>2503.73180963</v>
      </c>
      <c r="X196" s="64">
        <v>2999.3227041100004</v>
      </c>
      <c r="Y196" s="64">
        <v>3308.86945702</v>
      </c>
      <c r="Z196" s="64">
        <v>3565.4959368600003</v>
      </c>
      <c r="AA196" s="64">
        <v>4137.0119999999997</v>
      </c>
      <c r="AB196" s="64">
        <v>4661.4269999999997</v>
      </c>
      <c r="AC196" s="64"/>
      <c r="AD196" s="64"/>
      <c r="AE196" s="64"/>
      <c r="AF196" s="64"/>
      <c r="AG196" s="64"/>
      <c r="AH196" s="64"/>
    </row>
    <row r="197" spans="1:34">
      <c r="A197" s="24" t="s">
        <v>352</v>
      </c>
      <c r="B197" t="s">
        <v>124</v>
      </c>
      <c r="C197" s="64">
        <v>11.908148000000001</v>
      </c>
      <c r="D197" s="64">
        <v>13.722975</v>
      </c>
      <c r="E197" s="64">
        <v>15.652882999999999</v>
      </c>
      <c r="F197" s="64">
        <v>18.049869000000001</v>
      </c>
      <c r="G197" s="64">
        <v>29.690570000000001</v>
      </c>
      <c r="H197" s="64">
        <v>38.943140999999997</v>
      </c>
      <c r="I197" s="64">
        <v>53.299855000000001</v>
      </c>
      <c r="J197" s="64">
        <v>72.228193000000005</v>
      </c>
      <c r="K197" s="64">
        <v>81.405400999999998</v>
      </c>
      <c r="L197" s="64">
        <v>92.333619000000013</v>
      </c>
      <c r="M197" s="64">
        <v>129.83328499999999</v>
      </c>
      <c r="N197" s="64">
        <v>224.558527</v>
      </c>
      <c r="O197" s="64">
        <v>278.25338500000004</v>
      </c>
      <c r="P197" s="64">
        <v>121.235848</v>
      </c>
      <c r="Q197" s="64">
        <v>127.29106723000001</v>
      </c>
      <c r="R197" s="64">
        <v>244.75037637599999</v>
      </c>
      <c r="S197" s="64">
        <v>752.33199318820004</v>
      </c>
      <c r="T197" s="64">
        <v>874.35806775230003</v>
      </c>
      <c r="U197" s="64">
        <v>992.62069474970008</v>
      </c>
      <c r="V197" s="64">
        <v>1154.3723335883999</v>
      </c>
      <c r="W197" s="64">
        <v>1717.24547723</v>
      </c>
      <c r="X197" s="64">
        <v>2766.3046281767997</v>
      </c>
      <c r="Y197" s="64">
        <v>2818.28481573</v>
      </c>
      <c r="Z197" s="64">
        <v>3642.79912079</v>
      </c>
      <c r="AA197" s="64">
        <v>4231.0290000000005</v>
      </c>
      <c r="AB197" s="64">
        <v>5480.5330000000004</v>
      </c>
      <c r="AC197" s="64"/>
      <c r="AD197" s="64"/>
      <c r="AE197" s="64"/>
      <c r="AF197" s="64"/>
      <c r="AG197" s="64"/>
      <c r="AH197" s="64"/>
    </row>
    <row r="198" spans="1:34">
      <c r="A198" s="24" t="s">
        <v>353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2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0" t="s">
        <v>279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2"/>
    </row>
    <row r="201" spans="1:34">
      <c r="A201" s="25" t="s">
        <v>382</v>
      </c>
      <c r="D201" s="2"/>
      <c r="E201" s="2"/>
      <c r="F201" s="2"/>
      <c r="G201" s="2"/>
      <c r="H201" s="2"/>
      <c r="I201" s="2"/>
      <c r="J201" s="2"/>
      <c r="K201" s="2"/>
      <c r="R201" s="52"/>
    </row>
    <row r="202" spans="1:34">
      <c r="A202" s="26" t="s">
        <v>334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26" t="s">
        <v>307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26" t="s">
        <v>308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24" t="s">
        <v>337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2"/>
    </row>
    <row r="206" spans="1:34">
      <c r="A206" s="26" t="s">
        <v>334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26" t="s">
        <v>307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28" t="s">
        <v>347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28" t="s">
        <v>348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26" t="s">
        <v>308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24" t="s">
        <v>338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2"/>
    </row>
    <row r="212" spans="1:34">
      <c r="A212" s="26" t="s">
        <v>334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26" t="s">
        <v>307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26" t="s">
        <v>308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25" t="s">
        <v>383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2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384</v>
      </c>
      <c r="C217" s="44"/>
      <c r="D217" s="44"/>
      <c r="E217" s="44"/>
      <c r="F217" s="44"/>
      <c r="G217" s="44"/>
      <c r="H217" s="44"/>
      <c r="I217" s="44"/>
      <c r="J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3"/>
      <c r="C218" s="10"/>
      <c r="D218" s="10"/>
      <c r="E218" s="10"/>
      <c r="F218" s="10"/>
      <c r="G218" s="10"/>
      <c r="H218" s="10"/>
      <c r="I218" s="10"/>
      <c r="J218" s="10"/>
      <c r="K218" s="10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</row>
    <row r="219" spans="1:34">
      <c r="A219" s="23" t="s">
        <v>588</v>
      </c>
      <c r="B219" t="s">
        <v>89</v>
      </c>
      <c r="C219" s="66">
        <v>0.24036842248673357</v>
      </c>
      <c r="D219" s="66">
        <v>0.33505073273744268</v>
      </c>
      <c r="E219" s="66">
        <v>0.35880079401343173</v>
      </c>
      <c r="F219" s="66">
        <v>0.37157851691647581</v>
      </c>
      <c r="G219" s="66">
        <v>0.44274231350786397</v>
      </c>
      <c r="H219" s="66">
        <v>0.4606227675164124</v>
      </c>
      <c r="I219" s="66">
        <v>0.48221530099809057</v>
      </c>
      <c r="J219" s="66">
        <v>0.50911994094658342</v>
      </c>
      <c r="K219" s="66">
        <v>0.53348288159643653</v>
      </c>
      <c r="L219" s="66">
        <v>0.5636582970684112</v>
      </c>
      <c r="M219" s="66">
        <v>0.61014355929832143</v>
      </c>
      <c r="N219" s="66">
        <v>0.66603853956507941</v>
      </c>
      <c r="O219" s="66">
        <v>0.72761326527226811</v>
      </c>
      <c r="P219" s="66">
        <v>0.80037087904317328</v>
      </c>
      <c r="Q219" s="66">
        <v>0.81419742900533087</v>
      </c>
      <c r="R219" s="66">
        <v>0.87209495571181839</v>
      </c>
      <c r="S219" s="66">
        <v>0.94660702687317944</v>
      </c>
      <c r="T219" s="66">
        <v>0.93766813746358724</v>
      </c>
      <c r="U219" s="66">
        <v>0.93285534078770194</v>
      </c>
      <c r="V219" s="66">
        <v>0.96149525259385049</v>
      </c>
      <c r="W219" s="66">
        <v>1</v>
      </c>
      <c r="X219" s="66">
        <v>1.021338736543637</v>
      </c>
      <c r="Y219" s="66">
        <v>1.0829796853740361</v>
      </c>
      <c r="Z219" s="66">
        <v>1.1113022543492217</v>
      </c>
      <c r="AA219" s="66">
        <v>1.1652326216356526</v>
      </c>
      <c r="AB219" s="66">
        <v>1.2258534396601992</v>
      </c>
      <c r="AC219" s="66"/>
      <c r="AD219" s="66"/>
      <c r="AE219" s="66"/>
      <c r="AF219" s="66"/>
      <c r="AG219" s="66"/>
      <c r="AH219" s="66"/>
    </row>
    <row r="220" spans="1:34">
      <c r="A220" s="24" t="s">
        <v>385</v>
      </c>
      <c r="B220" t="s">
        <v>95</v>
      </c>
      <c r="C220" s="66">
        <v>1.6271722102143706</v>
      </c>
      <c r="D220" s="10">
        <f t="shared" ref="D220:T220" si="387">D219/C219-1</f>
        <v>0.39390494504715923</v>
      </c>
      <c r="E220" s="10">
        <f t="shared" si="387"/>
        <v>7.0884970410139081E-2</v>
      </c>
      <c r="F220" s="10">
        <f t="shared" si="387"/>
        <v>3.5612303863981287E-2</v>
      </c>
      <c r="G220" s="10">
        <f t="shared" si="387"/>
        <v>0.19151752147012457</v>
      </c>
      <c r="H220" s="10">
        <f t="shared" si="387"/>
        <v>4.0385690418611508E-2</v>
      </c>
      <c r="I220" s="10">
        <f t="shared" si="387"/>
        <v>4.6876826341218258E-2</v>
      </c>
      <c r="J220" s="10">
        <f t="shared" si="387"/>
        <v>5.5793832947244937E-2</v>
      </c>
      <c r="K220" s="10">
        <f t="shared" si="387"/>
        <v>4.7853047367494961E-2</v>
      </c>
      <c r="L220" s="10">
        <f t="shared" si="387"/>
        <v>5.6563043563226056E-2</v>
      </c>
      <c r="M220" s="10">
        <f t="shared" si="387"/>
        <v>8.247064306811458E-2</v>
      </c>
      <c r="N220" s="10">
        <f t="shared" si="387"/>
        <v>9.1609555513522789E-2</v>
      </c>
      <c r="O220" s="10">
        <f t="shared" si="387"/>
        <v>9.2449193326555434E-2</v>
      </c>
      <c r="P220" s="10">
        <f t="shared" si="387"/>
        <v>9.9994897349321654E-2</v>
      </c>
      <c r="Q220" s="10">
        <f t="shared" si="387"/>
        <v>1.7275178700513205E-2</v>
      </c>
      <c r="R220" s="10">
        <f t="shared" si="387"/>
        <v>7.1109935556070702E-2</v>
      </c>
      <c r="S220" s="10">
        <f t="shared" si="387"/>
        <v>8.5440318939286941E-2</v>
      </c>
      <c r="T220" s="10">
        <f t="shared" si="387"/>
        <v>-9.4430837251642252E-3</v>
      </c>
      <c r="U220" s="10">
        <f t="shared" ref="U220:AB220" si="388">U219/T219-1</f>
        <v>-5.1327292499284694E-3</v>
      </c>
      <c r="V220" s="10">
        <f t="shared" si="388"/>
        <v>3.0701343020628435E-2</v>
      </c>
      <c r="W220" s="10">
        <f t="shared" si="388"/>
        <v>4.0046736894721269E-2</v>
      </c>
      <c r="X220" s="10">
        <f t="shared" si="388"/>
        <v>2.1338736543637049E-2</v>
      </c>
      <c r="Y220" s="10">
        <f t="shared" si="388"/>
        <v>6.035309014030088E-2</v>
      </c>
      <c r="Z220" s="10">
        <f t="shared" si="388"/>
        <v>2.6152447139766721E-2</v>
      </c>
      <c r="AA220" s="10">
        <f t="shared" si="388"/>
        <v>4.8528982169673052E-2</v>
      </c>
      <c r="AB220" s="10">
        <f t="shared" si="388"/>
        <v>5.2024648897532888E-2</v>
      </c>
      <c r="AC220" s="10"/>
      <c r="AD220" s="10"/>
      <c r="AE220" s="10"/>
      <c r="AF220" s="10"/>
      <c r="AG220" s="10"/>
      <c r="AH220" s="10"/>
    </row>
    <row r="221" spans="1:34">
      <c r="A221" s="23" t="s">
        <v>386</v>
      </c>
      <c r="B221" t="s">
        <v>90</v>
      </c>
      <c r="C221" s="66">
        <v>0.30411137811838873</v>
      </c>
      <c r="D221" s="66">
        <v>0.34598069671981596</v>
      </c>
      <c r="E221" s="66">
        <v>0.37109345124333143</v>
      </c>
      <c r="F221" s="66">
        <v>0.41066828941788441</v>
      </c>
      <c r="G221" s="66">
        <v>0.45538589356612036</v>
      </c>
      <c r="H221" s="66">
        <v>0.47650958661765935</v>
      </c>
      <c r="I221" s="66">
        <v>0.49272438877125713</v>
      </c>
      <c r="J221" s="66">
        <v>0.51944395985023606</v>
      </c>
      <c r="K221" s="66">
        <v>0.55555921182665058</v>
      </c>
      <c r="L221" s="66">
        <v>0.59713238181542416</v>
      </c>
      <c r="M221" s="66">
        <v>0.63402908646123135</v>
      </c>
      <c r="N221" s="66">
        <v>0.6896843392001174</v>
      </c>
      <c r="O221" s="66">
        <v>0.76537534037266886</v>
      </c>
      <c r="P221" s="66">
        <v>0.80783642545562984</v>
      </c>
      <c r="Q221" s="66">
        <v>0.8319603089385037</v>
      </c>
      <c r="R221" s="66">
        <v>0.92548218063952759</v>
      </c>
      <c r="S221" s="66">
        <v>0.94437960843583957</v>
      </c>
      <c r="T221" s="66">
        <v>0.93140240310885791</v>
      </c>
      <c r="U221" s="66">
        <v>0.95349866139410078</v>
      </c>
      <c r="V221" s="66">
        <v>0.9721074271708966</v>
      </c>
      <c r="W221" s="66">
        <v>1.0195408594153494</v>
      </c>
      <c r="X221" s="66">
        <v>1.0382187094587552</v>
      </c>
      <c r="Y221" s="66">
        <v>1.107949107416722</v>
      </c>
      <c r="Z221" s="66">
        <v>1.1247352637244239</v>
      </c>
      <c r="AA221" s="66">
        <v>1.2034299645027806</v>
      </c>
      <c r="AB221" s="66">
        <v>1.2323688165787612</v>
      </c>
      <c r="AC221" s="66"/>
      <c r="AD221" s="66"/>
      <c r="AE221" s="66"/>
      <c r="AF221" s="66"/>
      <c r="AG221" s="66"/>
      <c r="AH221" s="66"/>
    </row>
    <row r="222" spans="1:34">
      <c r="A222" s="24" t="s">
        <v>387</v>
      </c>
      <c r="B222" s="51" t="s">
        <v>204</v>
      </c>
      <c r="C222" s="66">
        <v>0.57384830797340847</v>
      </c>
      <c r="D222" s="10">
        <f t="shared" ref="D222:T222" si="389">D221/C221-1</f>
        <v>0.13767758003821795</v>
      </c>
      <c r="E222" s="10">
        <f t="shared" si="389"/>
        <v>7.2584264849470559E-2</v>
      </c>
      <c r="F222" s="10">
        <f t="shared" si="389"/>
        <v>0.10664386030515849</v>
      </c>
      <c r="G222" s="10">
        <f t="shared" si="389"/>
        <v>0.10888983956278286</v>
      </c>
      <c r="H222" s="10">
        <f t="shared" si="389"/>
        <v>4.6386357921892607E-2</v>
      </c>
      <c r="I222" s="10">
        <f t="shared" si="389"/>
        <v>3.4028281085996648E-2</v>
      </c>
      <c r="J222" s="10">
        <f t="shared" si="389"/>
        <v>5.4228229184294152E-2</v>
      </c>
      <c r="K222" s="10">
        <f t="shared" si="389"/>
        <v>6.9526753158949184E-2</v>
      </c>
      <c r="L222" s="10">
        <f t="shared" si="389"/>
        <v>7.4831213494027216E-2</v>
      </c>
      <c r="M222" s="10">
        <f t="shared" si="389"/>
        <v>6.1789823780168174E-2</v>
      </c>
      <c r="N222" s="10">
        <f t="shared" si="389"/>
        <v>8.7780283156282612E-2</v>
      </c>
      <c r="O222" s="10">
        <f t="shared" si="389"/>
        <v>0.10974731028449392</v>
      </c>
      <c r="P222" s="10">
        <f t="shared" si="389"/>
        <v>5.5477466862580371E-2</v>
      </c>
      <c r="Q222" s="10">
        <f t="shared" si="389"/>
        <v>2.9862336882454432E-2</v>
      </c>
      <c r="R222" s="10">
        <f t="shared" si="389"/>
        <v>0.11241145845088241</v>
      </c>
      <c r="S222" s="10">
        <f t="shared" si="389"/>
        <v>2.0419007725522631E-2</v>
      </c>
      <c r="T222" s="10">
        <f t="shared" si="389"/>
        <v>-1.374151369963994E-2</v>
      </c>
      <c r="U222" s="10">
        <f t="shared" ref="U222:AB222" si="390">U221/T221-1</f>
        <v>2.3723643198138022E-2</v>
      </c>
      <c r="V222" s="10">
        <f t="shared" si="390"/>
        <v>1.9516299844184459E-2</v>
      </c>
      <c r="W222" s="10">
        <f t="shared" si="390"/>
        <v>4.8794434564189526E-2</v>
      </c>
      <c r="X222" s="10">
        <f t="shared" si="390"/>
        <v>1.8319864153474308E-2</v>
      </c>
      <c r="Y222" s="10">
        <f t="shared" si="390"/>
        <v>6.7163495824804409E-2</v>
      </c>
      <c r="Z222" s="10">
        <f t="shared" si="390"/>
        <v>1.5150656465476198E-2</v>
      </c>
      <c r="AA222" s="10">
        <f t="shared" si="390"/>
        <v>6.9967309923020249E-2</v>
      </c>
      <c r="AB222" s="10">
        <f t="shared" si="390"/>
        <v>2.4046976500154971E-2</v>
      </c>
      <c r="AC222" s="10"/>
      <c r="AD222" s="10"/>
      <c r="AE222" s="10"/>
      <c r="AF222" s="10"/>
      <c r="AG222" s="10"/>
      <c r="AH222" s="10"/>
    </row>
    <row r="223" spans="1:34">
      <c r="A223" s="23" t="s">
        <v>586</v>
      </c>
      <c r="B223" t="s">
        <v>123</v>
      </c>
      <c r="C223" s="66">
        <v>0.23929494173156091</v>
      </c>
      <c r="D223" s="66">
        <v>0.33551124990075887</v>
      </c>
      <c r="E223" s="66">
        <v>0.35744690508523785</v>
      </c>
      <c r="F223" s="66">
        <v>0.38224024584658106</v>
      </c>
      <c r="G223" s="66">
        <v>0.41941927187069422</v>
      </c>
      <c r="H223" s="66">
        <v>0.43904656485232563</v>
      </c>
      <c r="I223" s="66">
        <v>0.46265377194585905</v>
      </c>
      <c r="J223" s="66">
        <v>0.49004130097732379</v>
      </c>
      <c r="K223" s="66">
        <v>0.50682309099494816</v>
      </c>
      <c r="L223" s="66">
        <v>0.54923157128395084</v>
      </c>
      <c r="M223" s="66">
        <v>0.59277013309592985</v>
      </c>
      <c r="N223" s="66">
        <v>0.64306482074394744</v>
      </c>
      <c r="O223" s="66">
        <v>0.70392041339904632</v>
      </c>
      <c r="P223" s="66">
        <v>0.77000147450810874</v>
      </c>
      <c r="Q223" s="66">
        <v>0.75426571639021545</v>
      </c>
      <c r="R223" s="66">
        <v>0.81910754686356169</v>
      </c>
      <c r="S223" s="66">
        <v>0.89081485721740983</v>
      </c>
      <c r="T223" s="66">
        <v>0.89455015228712498</v>
      </c>
      <c r="U223" s="66">
        <v>0.90664064275023393</v>
      </c>
      <c r="V223" s="66">
        <v>0.94492676387952745</v>
      </c>
      <c r="W223" s="66">
        <v>1</v>
      </c>
      <c r="X223" s="66">
        <v>1.0261993578950448</v>
      </c>
      <c r="Y223" s="66">
        <v>1.1133275272676726</v>
      </c>
      <c r="Z223" s="66">
        <v>1.1618796711870993</v>
      </c>
      <c r="AA223" s="66">
        <v>1.2222105790086153</v>
      </c>
      <c r="AB223" s="66">
        <v>1.3065248254715018</v>
      </c>
      <c r="AC223" s="66"/>
      <c r="AD223" s="66"/>
      <c r="AE223" s="66"/>
      <c r="AF223" s="66"/>
      <c r="AG223" s="66"/>
      <c r="AH223" s="66"/>
    </row>
    <row r="224" spans="1:34">
      <c r="A224" s="24" t="s">
        <v>388</v>
      </c>
      <c r="B224" t="s">
        <v>97</v>
      </c>
      <c r="C224" s="66">
        <v>1.6223308118862589</v>
      </c>
      <c r="D224" s="10">
        <f t="shared" ref="D224:T224" si="391">D223/C223-1</f>
        <v>0.40208249899879878</v>
      </c>
      <c r="E224" s="10">
        <f t="shared" si="391"/>
        <v>6.5379790367587898E-2</v>
      </c>
      <c r="F224" s="10">
        <f t="shared" si="391"/>
        <v>6.9362303627809929E-2</v>
      </c>
      <c r="G224" s="10">
        <f t="shared" si="391"/>
        <v>9.7266121053709353E-2</v>
      </c>
      <c r="H224" s="10">
        <f t="shared" si="391"/>
        <v>4.6796354621688518E-2</v>
      </c>
      <c r="I224" s="10">
        <f t="shared" si="391"/>
        <v>5.3769255890827372E-2</v>
      </c>
      <c r="J224" s="10">
        <f t="shared" si="391"/>
        <v>5.9196597309207011E-2</v>
      </c>
      <c r="K224" s="10">
        <f t="shared" si="391"/>
        <v>3.4245664567772671E-2</v>
      </c>
      <c r="L224" s="10">
        <f t="shared" si="391"/>
        <v>8.3675114734315548E-2</v>
      </c>
      <c r="M224" s="10">
        <f t="shared" si="391"/>
        <v>7.9271775492071539E-2</v>
      </c>
      <c r="N224" s="10">
        <f t="shared" si="391"/>
        <v>8.4846865319171183E-2</v>
      </c>
      <c r="O224" s="10">
        <f t="shared" si="391"/>
        <v>9.4633683404880431E-2</v>
      </c>
      <c r="P224" s="10">
        <f t="shared" si="391"/>
        <v>9.3875756195184623E-2</v>
      </c>
      <c r="Q224" s="10">
        <f t="shared" si="391"/>
        <v>-2.0436010369909496E-2</v>
      </c>
      <c r="R224" s="10">
        <f t="shared" si="391"/>
        <v>8.5966827159622117E-2</v>
      </c>
      <c r="S224" s="10">
        <f t="shared" si="391"/>
        <v>8.7543217772100945E-2</v>
      </c>
      <c r="T224" s="10">
        <f t="shared" si="391"/>
        <v>4.1931216564830009E-3</v>
      </c>
      <c r="U224" s="10">
        <f t="shared" ref="U224:AB224" si="392">U223/T223-1</f>
        <v>1.3515721206012632E-2</v>
      </c>
      <c r="V224" s="10">
        <f t="shared" si="392"/>
        <v>4.2228551560577587E-2</v>
      </c>
      <c r="W224" s="10">
        <f t="shared" si="392"/>
        <v>5.8283073594361801E-2</v>
      </c>
      <c r="X224" s="10">
        <f t="shared" si="392"/>
        <v>2.6199357895044795E-2</v>
      </c>
      <c r="Y224" s="10">
        <f t="shared" si="392"/>
        <v>8.490374575106574E-2</v>
      </c>
      <c r="Z224" s="10">
        <f t="shared" si="392"/>
        <v>4.3609937534360155E-2</v>
      </c>
      <c r="AA224" s="10">
        <f t="shared" si="392"/>
        <v>5.1925263276080491E-2</v>
      </c>
      <c r="AB224" s="10">
        <f t="shared" si="392"/>
        <v>6.8985040639459427E-2</v>
      </c>
      <c r="AC224" s="10"/>
      <c r="AD224" s="10"/>
      <c r="AE224" s="10"/>
      <c r="AF224" s="10"/>
      <c r="AG224" s="10"/>
      <c r="AH224" s="10"/>
    </row>
    <row r="225" spans="1:34">
      <c r="A225" s="23" t="s">
        <v>280</v>
      </c>
      <c r="B225" t="s">
        <v>104</v>
      </c>
      <c r="C225" s="66">
        <v>2.6084407971864065E-2</v>
      </c>
      <c r="D225" s="10">
        <f t="shared" ref="D225:S225" si="393">D32/C32-1</f>
        <v>0.10496298396815851</v>
      </c>
      <c r="E225" s="10">
        <f t="shared" si="393"/>
        <v>0.10519039598065394</v>
      </c>
      <c r="F225" s="10">
        <f t="shared" si="393"/>
        <v>3.1049044635232725E-2</v>
      </c>
      <c r="G225" s="10">
        <f t="shared" si="393"/>
        <v>2.8692566559259891E-2</v>
      </c>
      <c r="H225" s="10">
        <f t="shared" si="393"/>
        <v>1.8383411466728949E-2</v>
      </c>
      <c r="I225" s="10">
        <f t="shared" si="393"/>
        <v>4.8054517419090503E-2</v>
      </c>
      <c r="J225" s="10">
        <f t="shared" si="393"/>
        <v>5.4738393934931073E-2</v>
      </c>
      <c r="K225" s="10">
        <f t="shared" si="393"/>
        <v>0.11058101011804911</v>
      </c>
      <c r="L225" s="10">
        <f t="shared" si="393"/>
        <v>5.857333924990149E-2</v>
      </c>
      <c r="M225" s="10">
        <f t="shared" si="393"/>
        <v>9.5996366233887187E-2</v>
      </c>
      <c r="N225" s="10">
        <f t="shared" si="393"/>
        <v>9.3834821334065843E-2</v>
      </c>
      <c r="O225" s="10">
        <f t="shared" si="393"/>
        <v>0.12579578861486684</v>
      </c>
      <c r="P225" s="10">
        <f t="shared" si="393"/>
        <v>2.6131987749369756E-2</v>
      </c>
      <c r="Q225" s="10">
        <f t="shared" si="393"/>
        <v>-3.7414096408482256E-2</v>
      </c>
      <c r="R225" s="10">
        <f t="shared" si="393"/>
        <v>6.2011309605468856E-2</v>
      </c>
      <c r="S225" s="10">
        <f t="shared" si="393"/>
        <v>7.3606616183316875E-2</v>
      </c>
      <c r="T225" s="10">
        <f t="shared" ref="T225:Y225" si="394">T32/S32-1</f>
        <v>6.416776679453573E-2</v>
      </c>
      <c r="U225" s="10">
        <f t="shared" si="394"/>
        <v>3.6155537186263853E-2</v>
      </c>
      <c r="V225" s="10">
        <f t="shared" si="394"/>
        <v>4.4415484043301978E-2</v>
      </c>
      <c r="W225" s="10">
        <f t="shared" si="394"/>
        <v>3.0266239265565709E-2</v>
      </c>
      <c r="X225" s="10">
        <f t="shared" si="394"/>
        <v>2.905824251076794E-2</v>
      </c>
      <c r="Y225" s="10">
        <f t="shared" si="394"/>
        <v>4.8433630174096631E-2</v>
      </c>
      <c r="Z225" s="10">
        <f>Z32/Y32-1</f>
        <v>4.8427379806944781E-2</v>
      </c>
      <c r="AA225" s="10">
        <f>AA32/Z32-1</f>
        <v>4.9823504594493251E-2</v>
      </c>
      <c r="AB225" s="10">
        <f>AB32/AA32-1</f>
        <v>-6.1596729395683836E-2</v>
      </c>
      <c r="AC225" s="10"/>
      <c r="AD225" s="10"/>
      <c r="AE225" s="10"/>
      <c r="AF225" s="10"/>
      <c r="AG225" s="10"/>
      <c r="AH225" s="10"/>
    </row>
    <row r="226" spans="1:34">
      <c r="A226" s="23" t="s">
        <v>587</v>
      </c>
      <c r="B226" t="s">
        <v>122</v>
      </c>
      <c r="C226" s="10">
        <f t="shared" ref="C226:S226" si="395">C14/C29</f>
        <v>0.24255120849148148</v>
      </c>
      <c r="D226" s="10">
        <f t="shared" si="395"/>
        <v>0.33374935596968769</v>
      </c>
      <c r="E226" s="10">
        <f t="shared" si="395"/>
        <v>0.36182764005114071</v>
      </c>
      <c r="F226" s="10">
        <f t="shared" si="395"/>
        <v>0.34917421793749681</v>
      </c>
      <c r="G226" s="10">
        <f t="shared" si="395"/>
        <v>0.49974538106049199</v>
      </c>
      <c r="H226" s="10">
        <f t="shared" si="395"/>
        <v>0.50558911231084946</v>
      </c>
      <c r="I226" s="10">
        <f t="shared" si="395"/>
        <v>0.52486889632572831</v>
      </c>
      <c r="J226" s="10">
        <f t="shared" si="395"/>
        <v>0.54745248668285262</v>
      </c>
      <c r="K226" s="10">
        <f t="shared" si="395"/>
        <v>0.58298410111899501</v>
      </c>
      <c r="L226" s="10">
        <f t="shared" si="395"/>
        <v>0.58715846861023391</v>
      </c>
      <c r="M226" s="10">
        <f t="shared" si="395"/>
        <v>0.63636079149185498</v>
      </c>
      <c r="N226" s="10">
        <f t="shared" si="395"/>
        <v>0.69833655876305312</v>
      </c>
      <c r="O226" s="10">
        <f t="shared" si="395"/>
        <v>0.7604334137821005</v>
      </c>
      <c r="P226" s="10">
        <f t="shared" si="395"/>
        <v>0.84406789206834865</v>
      </c>
      <c r="Q226" s="10">
        <f t="shared" si="395"/>
        <v>0.92870018950157318</v>
      </c>
      <c r="R226" s="10">
        <f t="shared" si="395"/>
        <v>0.95504856002726268</v>
      </c>
      <c r="S226" s="10">
        <f t="shared" si="395"/>
        <v>1.025970663596941</v>
      </c>
      <c r="T226" s="10">
        <f t="shared" ref="T226:U226" si="396">T14/T29</f>
        <v>0.99246073662334278</v>
      </c>
      <c r="U226" s="10">
        <f t="shared" si="396"/>
        <v>0.96297366062196155</v>
      </c>
      <c r="V226" s="10">
        <f>V14/V29</f>
        <v>0.97965049257846104</v>
      </c>
      <c r="W226" s="10">
        <f>W14/W29</f>
        <v>1.0000000000000002</v>
      </c>
      <c r="X226" s="10">
        <f t="shared" ref="X226:AB226" si="397">X14/X29</f>
        <v>1.0162525401384501</v>
      </c>
      <c r="Y226" s="10">
        <f t="shared" si="397"/>
        <v>1.0562286569015187</v>
      </c>
      <c r="Z226" s="10">
        <f t="shared" si="397"/>
        <v>1.0735346872161735</v>
      </c>
      <c r="AA226" s="10">
        <f t="shared" si="397"/>
        <v>1.1276830726421183</v>
      </c>
      <c r="AB226" s="10">
        <f t="shared" si="397"/>
        <v>1.1470200111340856</v>
      </c>
      <c r="AC226" s="10"/>
      <c r="AD226" s="10"/>
      <c r="AE226" s="10"/>
      <c r="AF226" s="10"/>
      <c r="AG226" s="10"/>
      <c r="AH226" s="10"/>
    </row>
    <row r="227" spans="1:34">
      <c r="A227" s="24" t="s">
        <v>281</v>
      </c>
      <c r="C227" s="10"/>
      <c r="D227" s="10">
        <f t="shared" ref="D227" si="398">D226/C226-1</f>
        <v>0.37599543636744692</v>
      </c>
      <c r="E227" s="10">
        <f t="shared" ref="E227" si="399">E226/D226-1</f>
        <v>8.4129852475290479E-2</v>
      </c>
      <c r="F227" s="10">
        <f t="shared" ref="F227" si="400">F226/E226-1</f>
        <v>-3.4970855493116737E-2</v>
      </c>
      <c r="G227" s="10">
        <f t="shared" ref="G227" si="401">G226/F226-1</f>
        <v>0.43122073563274332</v>
      </c>
      <c r="H227" s="10">
        <f t="shared" ref="H227" si="402">H226/G226-1</f>
        <v>1.1693417231704473E-2</v>
      </c>
      <c r="I227" s="10">
        <f t="shared" ref="I227" si="403">I226/H226-1</f>
        <v>3.8133305376689242E-2</v>
      </c>
      <c r="J227" s="10">
        <f t="shared" ref="J227" si="404">J226/I226-1</f>
        <v>4.3027107369511874E-2</v>
      </c>
      <c r="K227" s="10">
        <f t="shared" ref="K227" si="405">K226/J226-1</f>
        <v>6.4903558391773863E-2</v>
      </c>
      <c r="L227" s="10">
        <f t="shared" ref="L227" si="406">L226/K226-1</f>
        <v>7.1603453391380079E-3</v>
      </c>
      <c r="M227" s="10">
        <f t="shared" ref="M227" si="407">M226/L226-1</f>
        <v>8.3797348606892808E-2</v>
      </c>
      <c r="N227" s="10">
        <f t="shared" ref="N227" si="408">N226/M226-1</f>
        <v>9.7390926813553325E-2</v>
      </c>
      <c r="O227" s="10">
        <f t="shared" ref="O227" si="409">O226/N226-1</f>
        <v>8.8921100062465674E-2</v>
      </c>
      <c r="P227" s="10">
        <f t="shared" ref="P227" si="410">P226/O226-1</f>
        <v>0.10998264512113254</v>
      </c>
      <c r="Q227" s="10">
        <f t="shared" ref="Q227" si="411">Q226/P226-1</f>
        <v>0.10026716835044769</v>
      </c>
      <c r="R227" s="10">
        <f t="shared" ref="R227" si="412">R226/Q226-1</f>
        <v>2.8371234143744983E-2</v>
      </c>
      <c r="S227" s="10">
        <f t="shared" ref="S227" si="413">S226/R226-1</f>
        <v>7.4260206797917894E-2</v>
      </c>
      <c r="T227" s="10">
        <f t="shared" ref="T227" si="414">T226/S226-1</f>
        <v>-3.2661681432601619E-2</v>
      </c>
      <c r="U227" s="10">
        <f t="shared" ref="U227" si="415">U226/T226-1</f>
        <v>-2.971107562572739E-2</v>
      </c>
      <c r="V227" s="10">
        <f t="shared" ref="V227" si="416">V226/U226-1</f>
        <v>1.7318056182064501E-2</v>
      </c>
      <c r="W227" s="10">
        <f t="shared" ref="W227" si="417">W226/V226-1</f>
        <v>2.0772211697642096E-2</v>
      </c>
      <c r="X227" s="10">
        <f t="shared" ref="X227:AB227" si="418">X226/W226-1</f>
        <v>1.62525401384499E-2</v>
      </c>
      <c r="Y227" s="10">
        <f t="shared" si="418"/>
        <v>3.933679394063061E-2</v>
      </c>
      <c r="Z227" s="10">
        <f t="shared" si="418"/>
        <v>1.6384738476441951E-2</v>
      </c>
      <c r="AA227" s="10">
        <f t="shared" si="418"/>
        <v>5.0439344038672118E-2</v>
      </c>
      <c r="AB227" s="10">
        <f t="shared" si="418"/>
        <v>1.7147493795984348E-2</v>
      </c>
      <c r="AC227" s="10"/>
      <c r="AD227" s="10"/>
      <c r="AE227" s="10"/>
      <c r="AF227" s="10"/>
      <c r="AG227" s="10"/>
      <c r="AH227" s="10"/>
    </row>
    <row r="228" spans="1:34">
      <c r="A228" s="23" t="s">
        <v>389</v>
      </c>
      <c r="B228" s="52" t="s">
        <v>154</v>
      </c>
      <c r="C228" s="10"/>
      <c r="D228" s="10">
        <f t="shared" ref="D228:S228" si="419">(1+D227)/((1+D233)*(1+D239))-1</f>
        <v>0.39039907295284459</v>
      </c>
      <c r="E228" s="10">
        <f t="shared" si="419"/>
        <v>8.1754255232766804E-2</v>
      </c>
      <c r="F228" s="10">
        <f t="shared" si="419"/>
        <v>-4.3207904320308632E-2</v>
      </c>
      <c r="G228" s="10">
        <f t="shared" si="419"/>
        <v>-2.3904299112150973E-2</v>
      </c>
      <c r="H228" s="10">
        <f t="shared" si="419"/>
        <v>-2.7225370998274934E-2</v>
      </c>
      <c r="I228" s="10">
        <f t="shared" si="419"/>
        <v>2.6394004918437464E-2</v>
      </c>
      <c r="J228" s="10">
        <f t="shared" si="419"/>
        <v>1.0272354715207488E-2</v>
      </c>
      <c r="K228" s="10">
        <f t="shared" si="419"/>
        <v>5.7684432305968203E-2</v>
      </c>
      <c r="L228" s="10">
        <f t="shared" si="419"/>
        <v>6.7409826975880938E-2</v>
      </c>
      <c r="M228" s="10">
        <f t="shared" si="419"/>
        <v>6.6000502600402244E-2</v>
      </c>
      <c r="N228" s="10">
        <f t="shared" si="419"/>
        <v>6.7620577261905623E-2</v>
      </c>
      <c r="O228" s="10">
        <f t="shared" si="419"/>
        <v>0.11117022526992626</v>
      </c>
      <c r="P228" s="10">
        <f t="shared" si="419"/>
        <v>0.11581257033984915</v>
      </c>
      <c r="Q228" s="10">
        <f t="shared" si="419"/>
        <v>0.10908465766471354</v>
      </c>
      <c r="R228" s="10">
        <f t="shared" si="419"/>
        <v>-9.8119176094092486E-2</v>
      </c>
      <c r="S228" s="10">
        <f t="shared" si="419"/>
        <v>2.3698928577522205E-2</v>
      </c>
      <c r="T228" s="10">
        <f t="shared" ref="T228:X228" si="420">(1+T227)/((1+T233)*(1+T239))-1</f>
        <v>-1.4763270775698278E-2</v>
      </c>
      <c r="U228" s="10">
        <f t="shared" si="420"/>
        <v>-2.6063910730296569E-2</v>
      </c>
      <c r="V228" s="10">
        <f t="shared" si="420"/>
        <v>-3.1212659219318817E-2</v>
      </c>
      <c r="W228" s="10">
        <f t="shared" si="420"/>
        <v>-0.11585021688172037</v>
      </c>
      <c r="X228" s="10">
        <f t="shared" si="420"/>
        <v>7.990090998733157E-3</v>
      </c>
      <c r="Y228" s="10">
        <f>(1+Y227)/((1+Y233)*(1+Y239))-1</f>
        <v>-4.7438205745931161E-2</v>
      </c>
      <c r="Z228" s="10">
        <f>(1+Z227)/((1+Z233)*(1+Z239))-1</f>
        <v>-2.4019682597990477E-2</v>
      </c>
      <c r="AA228" s="10">
        <f>(1+AA227)/((1+AA233)*(1+AA239))-1</f>
        <v>-4.3205003787441298E-2</v>
      </c>
      <c r="AB228" s="10">
        <f>(1+AB227)/((1+AB233)*(1+AB239))-1</f>
        <v>-5.4461168283558403E-2</v>
      </c>
      <c r="AC228" s="10"/>
      <c r="AD228" s="10"/>
      <c r="AE228" s="10"/>
      <c r="AF228" s="10"/>
      <c r="AG228" s="10"/>
      <c r="AH228" s="10"/>
    </row>
    <row r="229" spans="1:34">
      <c r="A229" s="23" t="s">
        <v>390</v>
      </c>
      <c r="C229" s="66">
        <v>1.5238333333333336</v>
      </c>
      <c r="D229" s="66">
        <v>1.5685</v>
      </c>
      <c r="E229" s="66">
        <v>1.6051666666666664</v>
      </c>
      <c r="F229" s="66">
        <v>1.6300833333333336</v>
      </c>
      <c r="G229" s="66">
        <v>1.6659999999999999</v>
      </c>
      <c r="H229" s="66">
        <v>1.722</v>
      </c>
      <c r="I229" s="66">
        <v>1.7713333333333332</v>
      </c>
      <c r="J229" s="66">
        <v>1.7987500000000001</v>
      </c>
      <c r="K229" s="66">
        <v>1.84</v>
      </c>
      <c r="L229" s="66">
        <v>1.889</v>
      </c>
      <c r="M229" s="66">
        <v>1.9530000000000001</v>
      </c>
      <c r="N229" s="66">
        <v>2.0159166666666666</v>
      </c>
      <c r="O229" s="66">
        <v>2.07342416666667</v>
      </c>
      <c r="P229" s="66">
        <v>2.1530300000000002</v>
      </c>
      <c r="Q229" s="66">
        <v>2.1453700000000002</v>
      </c>
      <c r="R229" s="66">
        <v>2.1805599999999998</v>
      </c>
      <c r="S229" s="66">
        <v>2.24939</v>
      </c>
      <c r="T229" s="66">
        <v>2.2959399999999999</v>
      </c>
      <c r="U229" s="66">
        <v>2.3295699999999999</v>
      </c>
      <c r="V229" s="66">
        <v>2.3673600000000001</v>
      </c>
      <c r="W229" s="66">
        <v>2.3701700000000003</v>
      </c>
      <c r="X229" s="66">
        <v>2.4000716666666664</v>
      </c>
      <c r="Y229" s="66">
        <v>2.4512</v>
      </c>
      <c r="Z229" s="66">
        <v>2.5110700000000001</v>
      </c>
      <c r="AA229" s="66">
        <v>2.5565699999999998</v>
      </c>
      <c r="AB229" s="66">
        <v>2.5881099999999999</v>
      </c>
      <c r="AC229" s="66"/>
      <c r="AD229" s="66"/>
      <c r="AE229" s="66"/>
      <c r="AF229" s="66"/>
      <c r="AG229" s="66"/>
      <c r="AH229" s="66"/>
    </row>
    <row r="230" spans="1:34">
      <c r="A230" s="23" t="s">
        <v>589</v>
      </c>
      <c r="B230" t="s">
        <v>121</v>
      </c>
      <c r="C230" s="10">
        <f t="shared" ref="C230:V230" si="421">C229/$W$229</f>
        <v>0.6429215344609599</v>
      </c>
      <c r="D230" s="10">
        <f t="shared" si="421"/>
        <v>0.66176687748136198</v>
      </c>
      <c r="E230" s="10">
        <f t="shared" si="421"/>
        <v>0.67723693518467709</v>
      </c>
      <c r="F230" s="10">
        <f t="shared" si="421"/>
        <v>0.68774954257852106</v>
      </c>
      <c r="G230" s="10">
        <f t="shared" si="421"/>
        <v>0.70290316728335933</v>
      </c>
      <c r="H230" s="10">
        <f t="shared" si="421"/>
        <v>0.72653016450296803</v>
      </c>
      <c r="I230" s="10">
        <f t="shared" si="421"/>
        <v>0.74734442395833756</v>
      </c>
      <c r="J230" s="10">
        <f t="shared" si="421"/>
        <v>0.75891180801377112</v>
      </c>
      <c r="K230" s="10">
        <f t="shared" si="421"/>
        <v>0.77631562293000078</v>
      </c>
      <c r="L230" s="10">
        <f t="shared" si="421"/>
        <v>0.79698924549715833</v>
      </c>
      <c r="M230" s="10">
        <f t="shared" si="421"/>
        <v>0.823991528033854</v>
      </c>
      <c r="N230" s="10">
        <f t="shared" si="421"/>
        <v>0.85053674068386076</v>
      </c>
      <c r="O230" s="10">
        <f t="shared" si="421"/>
        <v>0.8747997682304095</v>
      </c>
      <c r="P230" s="10">
        <f t="shared" si="421"/>
        <v>0.90838631828096716</v>
      </c>
      <c r="Q230" s="10">
        <f t="shared" si="421"/>
        <v>0.90515448258985642</v>
      </c>
      <c r="R230" s="10">
        <f t="shared" si="421"/>
        <v>0.92000151887839254</v>
      </c>
      <c r="S230" s="10">
        <f t="shared" si="421"/>
        <v>0.94904162992527952</v>
      </c>
      <c r="T230" s="10">
        <f t="shared" si="421"/>
        <v>0.96868157136407917</v>
      </c>
      <c r="U230" s="10">
        <f t="shared" si="421"/>
        <v>0.98287042701578353</v>
      </c>
      <c r="V230" s="10">
        <f t="shared" si="421"/>
        <v>0.99881443103237311</v>
      </c>
      <c r="W230" s="10">
        <f>W229/$W$229</f>
        <v>1</v>
      </c>
      <c r="X230" s="10">
        <f t="shared" ref="X230:AB230" si="422">X229/$W$229</f>
        <v>1.0126158320570533</v>
      </c>
      <c r="Y230" s="10">
        <f t="shared" si="422"/>
        <v>1.0341874211554445</v>
      </c>
      <c r="Z230" s="10">
        <f t="shared" si="422"/>
        <v>1.0594472126471939</v>
      </c>
      <c r="AA230" s="10">
        <f t="shared" si="422"/>
        <v>1.0786441478881259</v>
      </c>
      <c r="AB230" s="10">
        <f t="shared" si="422"/>
        <v>1.0919512102507414</v>
      </c>
      <c r="AC230" s="10"/>
      <c r="AD230" s="10"/>
      <c r="AE230" s="10"/>
      <c r="AF230" s="10"/>
      <c r="AG230" s="10"/>
      <c r="AH230" s="10"/>
    </row>
    <row r="231" spans="1:34">
      <c r="A231" s="24" t="s">
        <v>391</v>
      </c>
      <c r="B231" t="s">
        <v>105</v>
      </c>
      <c r="C231" s="66">
        <v>2.805419688536559E-2</v>
      </c>
      <c r="D231" s="10">
        <f t="shared" ref="D231" si="423">D230/C230-1</f>
        <v>2.9312041999343563E-2</v>
      </c>
      <c r="E231" s="10">
        <f t="shared" ref="E231" si="424">E230/D230-1</f>
        <v>2.3376899373073856E-2</v>
      </c>
      <c r="F231" s="10">
        <f t="shared" ref="F231" si="425">F230/E230-1</f>
        <v>1.5522790987436696E-2</v>
      </c>
      <c r="G231" s="10">
        <f t="shared" ref="G231" si="426">G230/F230-1</f>
        <v>2.2033638362046748E-2</v>
      </c>
      <c r="H231" s="10">
        <f t="shared" ref="H231" si="427">H230/G230-1</f>
        <v>3.3613445378151141E-2</v>
      </c>
      <c r="I231" s="10">
        <f t="shared" ref="I231" si="428">I230/H230-1</f>
        <v>2.8648857917150439E-2</v>
      </c>
      <c r="J231" s="10">
        <f t="shared" ref="J231" si="429">J230/I230-1</f>
        <v>1.5477982687241321E-2</v>
      </c>
      <c r="K231" s="10">
        <f t="shared" ref="K231" si="430">K230/J230-1</f>
        <v>2.2932592077831826E-2</v>
      </c>
      <c r="L231" s="10">
        <f t="shared" ref="L231" si="431">L230/K230-1</f>
        <v>2.6630434782608514E-2</v>
      </c>
      <c r="M231" s="10">
        <f t="shared" ref="M231" si="432">M230/L230-1</f>
        <v>3.3880359978824881E-2</v>
      </c>
      <c r="N231" s="10">
        <f t="shared" ref="N231" si="433">N230/M230-1</f>
        <v>3.2215395118620815E-2</v>
      </c>
      <c r="O231" s="10">
        <f t="shared" ref="O231" si="434">O230/N230-1</f>
        <v>2.8526724815015614E-2</v>
      </c>
      <c r="P231" s="10">
        <f t="shared" ref="P231" si="435">P230/O230-1</f>
        <v>3.8393414436423967E-2</v>
      </c>
      <c r="Q231" s="10">
        <f t="shared" ref="Q231" si="436">Q230/P230-1</f>
        <v>-3.5577767146764971E-3</v>
      </c>
      <c r="R231" s="10">
        <f t="shared" ref="R231" si="437">R230/Q230-1</f>
        <v>1.6402765024214672E-2</v>
      </c>
      <c r="S231" s="10">
        <f t="shared" ref="S231" si="438">S230/R230-1</f>
        <v>3.1565285981582702E-2</v>
      </c>
      <c r="T231" s="10">
        <f t="shared" ref="T231:AB231" si="439">T230/S230-1</f>
        <v>2.0694499397614363E-2</v>
      </c>
      <c r="U231" s="10">
        <f t="shared" si="439"/>
        <v>1.4647595320435247E-2</v>
      </c>
      <c r="V231" s="10">
        <f t="shared" si="439"/>
        <v>1.6221877857287126E-2</v>
      </c>
      <c r="W231" s="10">
        <f t="shared" si="439"/>
        <v>1.1869762097864722E-3</v>
      </c>
      <c r="X231" s="10">
        <f t="shared" si="439"/>
        <v>1.26158320570533E-2</v>
      </c>
      <c r="Y231" s="10">
        <f t="shared" si="439"/>
        <v>2.1302836095866695E-2</v>
      </c>
      <c r="Z231" s="10">
        <f t="shared" si="439"/>
        <v>2.4424771540469736E-2</v>
      </c>
      <c r="AA231" s="10">
        <f t="shared" si="439"/>
        <v>1.8119765677579558E-2</v>
      </c>
      <c r="AB231" s="10">
        <f t="shared" si="439"/>
        <v>1.2336841940568943E-2</v>
      </c>
      <c r="AC231" s="10"/>
      <c r="AD231" s="10"/>
      <c r="AE231" s="10"/>
      <c r="AF231" s="10"/>
      <c r="AG231" s="10"/>
      <c r="AH231" s="10"/>
    </row>
    <row r="232" spans="1:34">
      <c r="A232" s="23" t="s">
        <v>590</v>
      </c>
      <c r="B232" t="s">
        <v>152</v>
      </c>
      <c r="C232" s="66">
        <v>0.81151233945262635</v>
      </c>
      <c r="D232" s="66">
        <v>0.81971622621209095</v>
      </c>
      <c r="E232" s="66">
        <v>0.79954273418062016</v>
      </c>
      <c r="F232" s="66">
        <v>0.75132808822540542</v>
      </c>
      <c r="G232" s="66">
        <v>0.75778360567547598</v>
      </c>
      <c r="H232" s="66">
        <v>0.8069396812588262</v>
      </c>
      <c r="I232" s="66">
        <v>0.77836056754757599</v>
      </c>
      <c r="J232" s="66">
        <v>0.75912850514424035</v>
      </c>
      <c r="K232" s="66">
        <v>0.78152108129917308</v>
      </c>
      <c r="L232" s="66">
        <v>0.82556653890121712</v>
      </c>
      <c r="M232" s="66">
        <v>0.88756640441127022</v>
      </c>
      <c r="N232" s="66">
        <v>0.93080492233205536</v>
      </c>
      <c r="O232" s="66">
        <v>0.97007598681998508</v>
      </c>
      <c r="P232" s="66">
        <v>1.0817026427274561</v>
      </c>
      <c r="Q232" s="66">
        <v>0.95736668684015869</v>
      </c>
      <c r="R232" s="66">
        <v>1.023132270862753</v>
      </c>
      <c r="S232" s="66">
        <v>1.1346916817967858</v>
      </c>
      <c r="T232" s="66">
        <v>1.1378521955483829</v>
      </c>
      <c r="U232" s="66">
        <v>1.125344630488871</v>
      </c>
      <c r="V232" s="66">
        <v>1.1132405352699886</v>
      </c>
      <c r="W232" s="66">
        <v>1</v>
      </c>
      <c r="X232" s="66">
        <v>0.96671373814807326</v>
      </c>
      <c r="Y232" s="66">
        <v>0.99475489207181766</v>
      </c>
      <c r="Z232" s="66">
        <v>1.0258893147737207</v>
      </c>
      <c r="AA232" s="66">
        <v>1.0127765449532649</v>
      </c>
      <c r="AB232" s="66">
        <v>0.98755967991392646</v>
      </c>
      <c r="AC232" s="66"/>
      <c r="AD232" s="66"/>
      <c r="AE232" s="66"/>
      <c r="AF232" s="66"/>
      <c r="AG232" s="66"/>
      <c r="AH232" s="66"/>
    </row>
    <row r="233" spans="1:34">
      <c r="A233" s="24" t="s">
        <v>393</v>
      </c>
      <c r="B233" t="s">
        <v>153</v>
      </c>
      <c r="C233" s="66">
        <v>4.5119944574348425E-2</v>
      </c>
      <c r="D233" s="10">
        <f t="shared" ref="D233" si="440">D232/C232-1</f>
        <v>1.010938017898555E-2</v>
      </c>
      <c r="E233" s="10">
        <f t="shared" ref="E233" si="441">E232/D232-1</f>
        <v>-2.4610336341263528E-2</v>
      </c>
      <c r="F233" s="10">
        <f t="shared" ref="F233" si="442">F232/E232-1</f>
        <v>-6.0302775441547385E-2</v>
      </c>
      <c r="G233" s="10">
        <f t="shared" ref="G233" si="443">G232/F232-1</f>
        <v>8.5921417703391789E-3</v>
      </c>
      <c r="H233" s="10">
        <f t="shared" ref="H233" si="444">H232/G232-1</f>
        <v>6.486822255745861E-2</v>
      </c>
      <c r="I233" s="10">
        <f t="shared" ref="I233" si="445">I232/H232-1</f>
        <v>-3.5416666666666763E-2</v>
      </c>
      <c r="J233" s="10">
        <f t="shared" ref="J233" si="446">J232/I232-1</f>
        <v>-2.4708423326134321E-2</v>
      </c>
      <c r="K233" s="10">
        <f t="shared" ref="K233" si="447">K232/J232-1</f>
        <v>2.9497741163965419E-2</v>
      </c>
      <c r="L233" s="10">
        <f t="shared" ref="L233" si="448">L232/K232-1</f>
        <v>5.6358630184133229E-2</v>
      </c>
      <c r="M233" s="10">
        <f t="shared" ref="M233" si="449">M232/L232-1</f>
        <v>7.5099780076565814E-2</v>
      </c>
      <c r="N233" s="10">
        <f t="shared" ref="N233" si="450">N232/M232-1</f>
        <v>4.8715811803924147E-2</v>
      </c>
      <c r="O233" s="10">
        <f t="shared" ref="O233" si="451">O232/N232-1</f>
        <v>4.2190434908250474E-2</v>
      </c>
      <c r="P233" s="10">
        <f t="shared" ref="P233" si="452">P232/O232-1</f>
        <v>0.11507001247747128</v>
      </c>
      <c r="Q233" s="10">
        <f t="shared" ref="Q233" si="453">Q232/P232-1</f>
        <v>-0.11494467238592565</v>
      </c>
      <c r="R233" s="10">
        <f t="shared" ref="R233" si="454">R232/Q232-1</f>
        <v>6.86942473835781E-2</v>
      </c>
      <c r="S233" s="10">
        <f t="shared" ref="S233" si="455">S232/R232-1</f>
        <v>0.10903713440683549</v>
      </c>
      <c r="T233" s="10">
        <f t="shared" ref="T233:AB235" si="456">T232/S232-1</f>
        <v>2.7853502429773247E-3</v>
      </c>
      <c r="U233" s="10">
        <f t="shared" si="456"/>
        <v>-1.0992258140771871E-2</v>
      </c>
      <c r="V233" s="10">
        <f t="shared" si="456"/>
        <v>-1.0755900806692642E-2</v>
      </c>
      <c r="W233" s="10">
        <f t="shared" si="456"/>
        <v>-0.10172153427967379</v>
      </c>
      <c r="X233" s="10">
        <f t="shared" si="456"/>
        <v>-3.3286261851926735E-2</v>
      </c>
      <c r="Y233" s="10">
        <f t="shared" si="456"/>
        <v>2.9006677796327374E-2</v>
      </c>
      <c r="Z233" s="10">
        <f t="shared" si="456"/>
        <v>3.1298587169607206E-2</v>
      </c>
      <c r="AA233" s="10">
        <f t="shared" si="456"/>
        <v>-1.2781856318825335E-2</v>
      </c>
      <c r="AB233" s="10">
        <f t="shared" si="456"/>
        <v>-2.4898745103246855E-2</v>
      </c>
      <c r="AC233" s="10"/>
      <c r="AD233" s="10"/>
      <c r="AE233" s="10"/>
      <c r="AF233" s="10"/>
      <c r="AG233" s="10"/>
      <c r="AH233" s="10"/>
    </row>
    <row r="234" spans="1:34">
      <c r="A234" s="23" t="s">
        <v>591</v>
      </c>
      <c r="B234" t="s">
        <v>155</v>
      </c>
      <c r="C234" s="66">
        <v>0.40457326769254315</v>
      </c>
      <c r="D234" s="66">
        <v>0.44234422796431905</v>
      </c>
      <c r="E234" s="66">
        <v>0.47118949506987229</v>
      </c>
      <c r="F234" s="66">
        <v>0.50094982357848539</v>
      </c>
      <c r="G234" s="66">
        <v>0.53188848468269267</v>
      </c>
      <c r="H234" s="66">
        <v>0.55756806072317311</v>
      </c>
      <c r="I234" s="66">
        <v>0.58304334541761493</v>
      </c>
      <c r="J234" s="66">
        <v>0.60426612319081607</v>
      </c>
      <c r="K234" s="66">
        <v>0.62774186207677929</v>
      </c>
      <c r="L234" s="66">
        <v>0.65145167220741929</v>
      </c>
      <c r="M234" s="66">
        <v>0.67773774718098878</v>
      </c>
      <c r="N234" s="66">
        <v>0.70507768790226988</v>
      </c>
      <c r="O234" s="66">
        <v>0.73520565750633382</v>
      </c>
      <c r="P234" s="66">
        <v>0.78203090583291224</v>
      </c>
      <c r="Q234" s="66">
        <v>0.80356021667049238</v>
      </c>
      <c r="R234" s="66">
        <v>0.83347676353713485</v>
      </c>
      <c r="S234" s="66">
        <v>0.87546732288413576</v>
      </c>
      <c r="T234" s="66">
        <v>0.91084495740188376</v>
      </c>
      <c r="U234" s="66">
        <v>0.94352607447346326</v>
      </c>
      <c r="V234" s="66">
        <v>0.97363399150991159</v>
      </c>
      <c r="W234" s="66">
        <v>1</v>
      </c>
      <c r="X234" s="66">
        <v>1.0269600000000001</v>
      </c>
      <c r="Y234" s="66">
        <v>1.0600281120000001</v>
      </c>
      <c r="Z234" s="66">
        <v>1.0980301198152</v>
      </c>
      <c r="AA234" s="66">
        <v>1.1361866664787783</v>
      </c>
      <c r="AB234" s="66">
        <v>1.1724878304727753</v>
      </c>
      <c r="AC234" s="66">
        <v>1.2134780050261036</v>
      </c>
      <c r="AD234" s="66">
        <v>1.2527946923889492</v>
      </c>
      <c r="AE234" s="66">
        <v>1.2917190234814737</v>
      </c>
      <c r="AF234" s="66">
        <v>1.3318010647801037</v>
      </c>
      <c r="AG234" s="66">
        <v>1.3727939015540354</v>
      </c>
      <c r="AH234" s="66">
        <v>1.4146503876124177</v>
      </c>
    </row>
    <row r="235" spans="1:34">
      <c r="A235" s="24" t="s">
        <v>394</v>
      </c>
      <c r="B235" t="s">
        <v>156</v>
      </c>
      <c r="C235" s="66">
        <v>0.15154999999999999</v>
      </c>
      <c r="D235" s="10">
        <f t="shared" ref="D235" si="457">D234/C234-1</f>
        <v>9.336000000000011E-2</v>
      </c>
      <c r="E235" s="10">
        <f t="shared" ref="E235" si="458">E234/D234-1</f>
        <v>6.520999999999999E-2</v>
      </c>
      <c r="F235" s="10">
        <f t="shared" ref="F235" si="459">F234/E234-1</f>
        <v>6.3159999999999883E-2</v>
      </c>
      <c r="G235" s="10">
        <f t="shared" ref="G235" si="460">G234/F234-1</f>
        <v>6.1760000000000037E-2</v>
      </c>
      <c r="H235" s="10">
        <f t="shared" ref="H235" si="461">H234/G234-1</f>
        <v>4.8280000000000101E-2</v>
      </c>
      <c r="I235" s="10">
        <f t="shared" ref="I235" si="462">I234/H234-1</f>
        <v>4.5690000000000008E-2</v>
      </c>
      <c r="J235" s="10">
        <f t="shared" ref="J235" si="463">J234/I234-1</f>
        <v>3.6399999999999988E-2</v>
      </c>
      <c r="K235" s="10">
        <f t="shared" ref="K235" si="464">K234/J234-1</f>
        <v>3.8850000000000051E-2</v>
      </c>
      <c r="L235" s="10">
        <f t="shared" ref="L235" si="465">L234/K234-1</f>
        <v>3.7770000000000081E-2</v>
      </c>
      <c r="M235" s="10">
        <f t="shared" ref="M235" si="466">M234/L234-1</f>
        <v>4.0350000000000108E-2</v>
      </c>
      <c r="N235" s="10">
        <f t="shared" ref="N235" si="467">N234/M234-1</f>
        <v>4.0340000000000042E-2</v>
      </c>
      <c r="O235" s="10">
        <f t="shared" ref="O235" si="468">O234/N234-1</f>
        <v>4.2729999999999935E-2</v>
      </c>
      <c r="P235" s="10">
        <f t="shared" ref="P235" si="469">P234/O234-1</f>
        <v>6.3690000000000024E-2</v>
      </c>
      <c r="Q235" s="10">
        <f t="shared" ref="Q235" si="470">Q234/P234-1</f>
        <v>2.7530000000000054E-2</v>
      </c>
      <c r="R235" s="10">
        <f t="shared" ref="R235" si="471">R234/Q234-1</f>
        <v>3.7230000000000096E-2</v>
      </c>
      <c r="S235" s="10">
        <f t="shared" ref="S235" si="472">S234/R234-1</f>
        <v>5.0380000000000091E-2</v>
      </c>
      <c r="T235" s="10">
        <f t="shared" si="456"/>
        <v>4.0410000000000057E-2</v>
      </c>
      <c r="U235" s="10">
        <f t="shared" si="456"/>
        <v>3.5879999999999912E-2</v>
      </c>
      <c r="V235" s="10">
        <f t="shared" si="456"/>
        <v>3.1910000000000105E-2</v>
      </c>
      <c r="W235" s="10">
        <f t="shared" si="456"/>
        <v>2.7079999999999993E-2</v>
      </c>
      <c r="X235" s="10">
        <f t="shared" si="456"/>
        <v>2.6960000000000095E-2</v>
      </c>
      <c r="Y235" s="10">
        <f t="shared" ref="Y235" si="473">Y234/X234-1</f>
        <v>3.2200000000000006E-2</v>
      </c>
      <c r="Z235" s="10">
        <f t="shared" ref="Z235" si="474">Z234/Y234-1</f>
        <v>3.5849999999999937E-2</v>
      </c>
      <c r="AA235" s="10">
        <f t="shared" ref="AA235" si="475">AA234/Z234-1</f>
        <v>3.4750000000000059E-2</v>
      </c>
      <c r="AB235" s="10">
        <f t="shared" ref="AB235:AG235" si="476">AB234/AA234-1</f>
        <v>3.1949999999999923E-2</v>
      </c>
      <c r="AC235" s="10">
        <f t="shared" si="476"/>
        <v>3.4960000000000102E-2</v>
      </c>
      <c r="AD235" s="10">
        <f t="shared" si="476"/>
        <v>3.2399999999999984E-2</v>
      </c>
      <c r="AE235" s="10">
        <f t="shared" si="476"/>
        <v>3.1069999999999931E-2</v>
      </c>
      <c r="AF235" s="10">
        <f t="shared" si="476"/>
        <v>3.1029999999999891E-2</v>
      </c>
      <c r="AG235" s="10">
        <f t="shared" si="476"/>
        <v>3.078000000000003E-2</v>
      </c>
      <c r="AH235" s="10">
        <f t="shared" ref="AH235" si="477">AH234/AG234-1</f>
        <v>3.0489999999999906E-2</v>
      </c>
    </row>
    <row r="236" spans="1:34">
      <c r="A236" s="23" t="s">
        <v>592</v>
      </c>
      <c r="B236" t="s">
        <v>158</v>
      </c>
      <c r="C236" s="10">
        <f t="shared" ref="C236:G236" si="478">D236/(1+D237)</f>
        <v>0.57570548133761301</v>
      </c>
      <c r="D236" s="10">
        <f t="shared" si="478"/>
        <v>0.59493404441428932</v>
      </c>
      <c r="E236" s="10">
        <f t="shared" si="478"/>
        <v>0.61561990113857412</v>
      </c>
      <c r="F236" s="10">
        <f t="shared" si="478"/>
        <v>0.63033937297479747</v>
      </c>
      <c r="G236" s="10">
        <f t="shared" si="478"/>
        <v>0.65044089557896378</v>
      </c>
      <c r="H236" s="10">
        <f>I236/(1+I237)</f>
        <v>0.67790251019030756</v>
      </c>
      <c r="I236" s="10">
        <f t="shared" ref="I236:U236" si="479">J236/(1+J237)</f>
        <v>0.68954887531537701</v>
      </c>
      <c r="J236" s="10">
        <f t="shared" si="479"/>
        <v>0.70305713778280521</v>
      </c>
      <c r="K236" s="10">
        <f t="shared" si="479"/>
        <v>0.72341064192161741</v>
      </c>
      <c r="L236" s="10">
        <f t="shared" si="479"/>
        <v>0.75257132489747791</v>
      </c>
      <c r="M236" s="10">
        <f t="shared" si="479"/>
        <v>0.77956605832155046</v>
      </c>
      <c r="N236" s="10">
        <f t="shared" si="479"/>
        <v>0.81059278744274821</v>
      </c>
      <c r="O236" s="10">
        <f t="shared" si="479"/>
        <v>0.8415898556345589</v>
      </c>
      <c r="P236" s="10">
        <f t="shared" si="479"/>
        <v>0.85437360554164787</v>
      </c>
      <c r="Q236" s="10">
        <f t="shared" si="479"/>
        <v>0.83741428947164609</v>
      </c>
      <c r="R236" s="10">
        <f t="shared" si="479"/>
        <v>0.87200787376971978</v>
      </c>
      <c r="S236" s="10">
        <f t="shared" si="479"/>
        <v>0.8987959556519256</v>
      </c>
      <c r="T236" s="10">
        <f t="shared" si="479"/>
        <v>0.92111305923076281</v>
      </c>
      <c r="U236" s="10">
        <f t="shared" si="479"/>
        <v>0.94526464364379337</v>
      </c>
      <c r="V236" s="10">
        <f>W236/(1+W237)</f>
        <v>0.97211015952327706</v>
      </c>
      <c r="W236" s="10">
        <v>1</v>
      </c>
      <c r="X236" s="10">
        <f>1.03081*W236</f>
        <v>1.03081</v>
      </c>
      <c r="Y236" s="10">
        <f>1.03081*X236</f>
        <v>1.0625692561</v>
      </c>
      <c r="Z236" s="10">
        <f>1.03081*Y236</f>
        <v>1.0953070148804409</v>
      </c>
      <c r="AA236" s="10">
        <f>1.03081*Z236</f>
        <v>1.1290534240089074</v>
      </c>
      <c r="AB236" s="10">
        <f t="shared" ref="AB236:AH236" si="480">1.03081*AA236</f>
        <v>1.1638395600026219</v>
      </c>
      <c r="AC236" s="10">
        <f t="shared" si="480"/>
        <v>1.1996974568463026</v>
      </c>
      <c r="AD236" s="10">
        <f t="shared" si="480"/>
        <v>1.2366601354917373</v>
      </c>
      <c r="AE236" s="10">
        <f t="shared" si="480"/>
        <v>1.2747616342662378</v>
      </c>
      <c r="AF236" s="10">
        <f t="shared" si="480"/>
        <v>1.3140370402179806</v>
      </c>
      <c r="AG236" s="10">
        <f t="shared" si="480"/>
        <v>1.3545225214270966</v>
      </c>
      <c r="AH236" s="10">
        <f t="shared" si="480"/>
        <v>1.3962553603122654</v>
      </c>
    </row>
    <row r="237" spans="1:34">
      <c r="A237" s="24" t="s">
        <v>395</v>
      </c>
      <c r="B237" t="s">
        <v>157</v>
      </c>
      <c r="C237" s="66">
        <v>2.9319999999999999E-2</v>
      </c>
      <c r="D237" s="66">
        <v>3.3399999999999999E-2</v>
      </c>
      <c r="E237" s="66">
        <v>3.4769999999999995E-2</v>
      </c>
      <c r="F237" s="66">
        <v>2.3910000000000001E-2</v>
      </c>
      <c r="G237" s="66">
        <v>3.1890000000000002E-2</v>
      </c>
      <c r="H237" s="66">
        <v>4.2220000000000008E-2</v>
      </c>
      <c r="I237" s="66">
        <v>1.7180000000000001E-2</v>
      </c>
      <c r="J237" s="66">
        <v>1.959E-2</v>
      </c>
      <c r="K237" s="66">
        <v>2.895E-2</v>
      </c>
      <c r="L237" s="66">
        <v>4.0309999999999999E-2</v>
      </c>
      <c r="M237" s="66">
        <v>3.5869999999999999E-2</v>
      </c>
      <c r="N237" s="66">
        <v>3.9800000000000002E-2</v>
      </c>
      <c r="O237" s="66">
        <v>3.8239999999999996E-2</v>
      </c>
      <c r="P237" s="66">
        <v>1.5189999999999999E-2</v>
      </c>
      <c r="Q237" s="66">
        <v>-1.985E-2</v>
      </c>
      <c r="R237" s="66">
        <v>4.1309999999999999E-2</v>
      </c>
      <c r="S237" s="66">
        <v>3.0720000000000001E-2</v>
      </c>
      <c r="T237" s="66">
        <v>2.4830000000000001E-2</v>
      </c>
      <c r="U237" s="66">
        <v>2.622E-2</v>
      </c>
      <c r="V237" s="66">
        <v>2.8399999999999998E-2</v>
      </c>
      <c r="W237" s="66">
        <v>2.8690000000000004E-2</v>
      </c>
      <c r="X237" s="66">
        <v>2.6200000000000001E-2</v>
      </c>
      <c r="Y237" s="66">
        <v>3.2500000000000001E-2</v>
      </c>
      <c r="Z237" s="66">
        <v>3.124E-2</v>
      </c>
      <c r="AA237" s="66">
        <v>2.3799999999999998E-2</v>
      </c>
      <c r="AB237" s="66">
        <v>-3.6420000000000001E-2</v>
      </c>
      <c r="AC237" s="66">
        <v>5.7619999999999998E-2</v>
      </c>
      <c r="AD237" s="66">
        <v>4.122E-2</v>
      </c>
      <c r="AE237" s="66">
        <v>2.9169999999999998E-2</v>
      </c>
      <c r="AF237" s="66">
        <v>2.7699999999999999E-2</v>
      </c>
      <c r="AG237" s="66">
        <v>2.7200000000000002E-2</v>
      </c>
      <c r="AH237" s="66">
        <v>2.6840000000000003E-2</v>
      </c>
    </row>
    <row r="238" spans="1:34">
      <c r="A238" s="23" t="s">
        <v>593</v>
      </c>
      <c r="C238" s="10">
        <f t="shared" ref="C238:V238" si="481">C240/$W$240</f>
        <v>0.56780098009671742</v>
      </c>
      <c r="D238" s="10">
        <f t="shared" si="481"/>
        <v>0.55629512962702432</v>
      </c>
      <c r="E238" s="10">
        <f t="shared" si="481"/>
        <v>0.57158365305451853</v>
      </c>
      <c r="F238" s="10">
        <f t="shared" si="481"/>
        <v>0.61350019665428224</v>
      </c>
      <c r="G238" s="10">
        <f t="shared" si="481"/>
        <v>0.89189421265643898</v>
      </c>
      <c r="H238" s="10">
        <f t="shared" si="481"/>
        <v>0.87107222828575859</v>
      </c>
      <c r="I238" s="10">
        <f t="shared" si="481"/>
        <v>0.91338406722477106</v>
      </c>
      <c r="J238" s="10">
        <f t="shared" si="481"/>
        <v>0.96688780967609289</v>
      </c>
      <c r="K238" s="10">
        <f t="shared" si="481"/>
        <v>0.94559431554722861</v>
      </c>
      <c r="L238" s="10">
        <f t="shared" si="481"/>
        <v>0.84461908273622988</v>
      </c>
      <c r="M238" s="10">
        <f t="shared" si="481"/>
        <v>0.79873513935828366</v>
      </c>
      <c r="N238" s="10">
        <f t="shared" si="481"/>
        <v>0.78286955556362625</v>
      </c>
      <c r="O238" s="10">
        <f t="shared" si="481"/>
        <v>0.73613613919309173</v>
      </c>
      <c r="P238" s="10">
        <f t="shared" si="481"/>
        <v>0.65672105663633129</v>
      </c>
      <c r="Q238" s="10">
        <f t="shared" si="481"/>
        <v>0.73611213472591597</v>
      </c>
      <c r="R238" s="10">
        <f t="shared" si="481"/>
        <v>0.78540067913596134</v>
      </c>
      <c r="S238" s="10">
        <f t="shared" si="481"/>
        <v>0.74316016820596398</v>
      </c>
      <c r="T238" s="10">
        <f t="shared" si="481"/>
        <v>0.72763275576327846</v>
      </c>
      <c r="U238" s="10">
        <f t="shared" si="481"/>
        <v>0.73296487891575191</v>
      </c>
      <c r="V238" s="10">
        <f t="shared" si="481"/>
        <v>0.77805087319686672</v>
      </c>
      <c r="W238" s="10">
        <f>W240/$W$240</f>
        <v>1</v>
      </c>
      <c r="X238" s="10">
        <f t="shared" ref="X238:Z238" si="482">X240/$W$240</f>
        <v>1.0429115827576247</v>
      </c>
      <c r="Y238" s="10">
        <f t="shared" si="482"/>
        <v>1.1058403722365175</v>
      </c>
      <c r="Z238" s="10">
        <f t="shared" si="482"/>
        <v>1.116670631592473</v>
      </c>
      <c r="AA238" s="10">
        <f>AA240/$W$240</f>
        <v>1.2418354415044421</v>
      </c>
      <c r="AB238" s="10">
        <f>AB240/$W$240</f>
        <v>1.369994737688861</v>
      </c>
      <c r="AC238" s="10"/>
      <c r="AD238" s="10"/>
      <c r="AE238" s="10"/>
      <c r="AF238" s="10"/>
      <c r="AG238" s="10"/>
      <c r="AH238" s="10"/>
    </row>
    <row r="239" spans="1:34">
      <c r="A239" s="24" t="s">
        <v>396</v>
      </c>
      <c r="C239" s="10"/>
      <c r="D239" s="10">
        <f t="shared" ref="D239:T239" si="483">D238/C238-1</f>
        <v>-2.0263879198893275E-2</v>
      </c>
      <c r="E239" s="10">
        <f t="shared" si="483"/>
        <v>2.7482756208461856E-2</v>
      </c>
      <c r="F239" s="10">
        <f t="shared" si="483"/>
        <v>7.3334048963373144E-2</v>
      </c>
      <c r="G239" s="10">
        <f t="shared" si="483"/>
        <v>0.45377983172682912</v>
      </c>
      <c r="H239" s="10">
        <f t="shared" si="483"/>
        <v>-2.3345800516704429E-2</v>
      </c>
      <c r="I239" s="10">
        <f t="shared" si="483"/>
        <v>4.8574432251480282E-2</v>
      </c>
      <c r="J239" s="10">
        <f t="shared" si="483"/>
        <v>5.8577486044712579E-2</v>
      </c>
      <c r="K239" s="10">
        <f t="shared" si="483"/>
        <v>-2.2022714440879776E-2</v>
      </c>
      <c r="L239" s="10">
        <f t="shared" si="483"/>
        <v>-0.10678494059322152</v>
      </c>
      <c r="M239" s="10">
        <f t="shared" si="483"/>
        <v>-5.4325013862225879E-2</v>
      </c>
      <c r="N239" s="10">
        <f t="shared" si="483"/>
        <v>-1.9863385261106759E-2</v>
      </c>
      <c r="O239" s="10">
        <f t="shared" si="483"/>
        <v>-5.9695023313160789E-2</v>
      </c>
      <c r="P239" s="10">
        <f t="shared" si="483"/>
        <v>-0.10788097245682093</v>
      </c>
      <c r="Q239" s="10">
        <f t="shared" si="483"/>
        <v>0.12089010590922578</v>
      </c>
      <c r="R239" s="10">
        <f t="shared" si="483"/>
        <v>6.6957929485019996E-2</v>
      </c>
      <c r="S239" s="10">
        <f t="shared" si="483"/>
        <v>-5.3782116634361943E-2</v>
      </c>
      <c r="T239" s="10">
        <f t="shared" si="483"/>
        <v>-2.0893763023077105E-2</v>
      </c>
      <c r="U239" s="10">
        <f t="shared" ref="U239:AB239" si="484">U238/T238-1</f>
        <v>7.3280416669534443E-3</v>
      </c>
      <c r="V239" s="10">
        <f t="shared" si="484"/>
        <v>6.1511807152081932E-2</v>
      </c>
      <c r="W239" s="10">
        <f t="shared" si="484"/>
        <v>0.28526300072280031</v>
      </c>
      <c r="X239" s="10">
        <f t="shared" si="484"/>
        <v>4.2911582757624744E-2</v>
      </c>
      <c r="Y239" s="10">
        <f t="shared" si="484"/>
        <v>6.0339524960015378E-2</v>
      </c>
      <c r="Z239" s="10">
        <f t="shared" si="484"/>
        <v>9.7936914114029605E-3</v>
      </c>
      <c r="AA239" s="10">
        <f t="shared" si="484"/>
        <v>0.11208749148661035</v>
      </c>
      <c r="AB239" s="10">
        <f t="shared" si="484"/>
        <v>0.10320151277785894</v>
      </c>
      <c r="AC239" s="10"/>
      <c r="AD239" s="10"/>
      <c r="AE239" s="10"/>
      <c r="AF239" s="10"/>
      <c r="AG239" s="10"/>
      <c r="AH239" s="10"/>
    </row>
    <row r="240" spans="1:34">
      <c r="A240" s="23" t="s">
        <v>397</v>
      </c>
      <c r="B240" t="s">
        <v>99</v>
      </c>
      <c r="C240" s="67">
        <v>1.2885388888888891</v>
      </c>
      <c r="D240" s="67">
        <v>1.2624280925013684</v>
      </c>
      <c r="E240" s="67">
        <v>1.2971230959982971</v>
      </c>
      <c r="F240" s="67">
        <v>1.3922463846317583</v>
      </c>
      <c r="G240" s="67">
        <v>2.0240197147722436</v>
      </c>
      <c r="H240" s="67">
        <v>1.9767673542692938</v>
      </c>
      <c r="I240" s="67">
        <v>2.0727877061961855</v>
      </c>
      <c r="J240" s="67">
        <v>2.1942063991295444</v>
      </c>
      <c r="K240" s="67">
        <v>2.1458840181771635</v>
      </c>
      <c r="L240" s="67">
        <v>1.9167359207761716</v>
      </c>
      <c r="M240" s="67">
        <v>1.8126092153097797</v>
      </c>
      <c r="N240" s="67">
        <v>1.776604660138249</v>
      </c>
      <c r="O240" s="67">
        <v>1.6705502035330262</v>
      </c>
      <c r="P240" s="67">
        <v>1.490329623037943</v>
      </c>
      <c r="Q240" s="67">
        <v>1.6704957290066564</v>
      </c>
      <c r="R240" s="67">
        <v>1.782348664234511</v>
      </c>
      <c r="S240" s="67">
        <v>1.6864901804915513</v>
      </c>
      <c r="T240" s="67">
        <v>1.6512530543196144</v>
      </c>
      <c r="U240" s="67">
        <v>1.6633535055043527</v>
      </c>
      <c r="V240" s="67">
        <v>1.7656693855606758</v>
      </c>
      <c r="W240" s="67">
        <v>2.2693495327700974</v>
      </c>
      <c r="X240" s="67">
        <v>2.3667309130515384</v>
      </c>
      <c r="Y240" s="67">
        <v>2.5095383320532516</v>
      </c>
      <c r="Z240" s="67">
        <v>2.5341159760624685</v>
      </c>
      <c r="AA240" s="67">
        <v>2.8181586789554536</v>
      </c>
      <c r="AB240" s="67">
        <v>3.1089969178717092</v>
      </c>
      <c r="AC240" s="67"/>
      <c r="AD240" s="67"/>
      <c r="AE240" s="67"/>
      <c r="AF240" s="67"/>
      <c r="AG240" s="67"/>
      <c r="AH240" s="67"/>
    </row>
    <row r="241" spans="1:34">
      <c r="A241" s="23" t="s">
        <v>398</v>
      </c>
      <c r="B241" t="s">
        <v>100</v>
      </c>
      <c r="C241" s="67">
        <v>1.2470333333333337</v>
      </c>
      <c r="D241" s="67">
        <v>1.2798333333333329</v>
      </c>
      <c r="E241" s="67">
        <v>1.3164699999999996</v>
      </c>
      <c r="F241" s="67">
        <v>1.8166666666666667</v>
      </c>
      <c r="G241" s="67">
        <v>1.9511999999999994</v>
      </c>
      <c r="H241" s="67">
        <v>1.9806766666666664</v>
      </c>
      <c r="I241" s="67">
        <v>2.06</v>
      </c>
      <c r="J241" s="67">
        <v>2.09</v>
      </c>
      <c r="K241" s="67">
        <v>2.0750000000000002</v>
      </c>
      <c r="L241" s="67">
        <v>1.825</v>
      </c>
      <c r="M241" s="67">
        <v>1.7925</v>
      </c>
      <c r="N241" s="67">
        <v>1.7135</v>
      </c>
      <c r="O241" s="67">
        <v>1.5915999999999999</v>
      </c>
      <c r="P241" s="67">
        <v>1.667</v>
      </c>
      <c r="Q241" s="67">
        <v>1.6858</v>
      </c>
      <c r="R241" s="67">
        <v>1.7727999999999999</v>
      </c>
      <c r="S241" s="67">
        <v>1.6702999999999999</v>
      </c>
      <c r="T241" s="67">
        <v>1.6567000000000001</v>
      </c>
      <c r="U241" s="67">
        <v>1.7363</v>
      </c>
      <c r="V241" s="67">
        <v>1.8635999999999999</v>
      </c>
      <c r="W241" s="67">
        <v>2.3948999999999998</v>
      </c>
      <c r="X241" s="67">
        <v>2.6467999999999998</v>
      </c>
      <c r="Y241" s="67">
        <v>2.5922000000000001</v>
      </c>
      <c r="Z241" s="67">
        <v>2.6766000000000001</v>
      </c>
      <c r="AA241" s="67">
        <v>2.8677000000000001</v>
      </c>
      <c r="AB241" s="67">
        <v>3.2766000000000002</v>
      </c>
      <c r="AC241" s="67"/>
      <c r="AD241" s="67"/>
      <c r="AE241" s="67"/>
      <c r="AF241" s="67"/>
      <c r="AG241" s="67"/>
      <c r="AH241" s="67"/>
    </row>
    <row r="242" spans="1:34">
      <c r="A242" s="23" t="s">
        <v>399</v>
      </c>
      <c r="B242" s="52" t="s">
        <v>109</v>
      </c>
      <c r="C242" s="66">
        <v>0.25024999999999997</v>
      </c>
      <c r="D242" s="66">
        <v>0.14150000000000001</v>
      </c>
      <c r="E242" s="66">
        <v>0.11199999999999999</v>
      </c>
      <c r="F242" s="66">
        <v>0.18425</v>
      </c>
      <c r="G242" s="66">
        <v>0.12675</v>
      </c>
      <c r="H242" s="66">
        <v>0.11666666665000001</v>
      </c>
      <c r="I242" s="66">
        <v>9.5500000000000002E-2</v>
      </c>
      <c r="J242" s="66">
        <v>0.1016</v>
      </c>
      <c r="K242" s="66">
        <v>8.975000000000001E-2</v>
      </c>
      <c r="L242" s="66">
        <v>7.166666666666667E-2</v>
      </c>
      <c r="M242" s="66">
        <v>7.9499999999999987E-2</v>
      </c>
      <c r="N242" s="66">
        <v>0.10124999999999998</v>
      </c>
      <c r="O242" s="66">
        <v>0.10201620249027724</v>
      </c>
      <c r="P242" s="66">
        <v>0.1120298452769783</v>
      </c>
      <c r="Q242" s="66">
        <v>0.10804294274691478</v>
      </c>
      <c r="R242" s="66">
        <v>0.10068391542187081</v>
      </c>
      <c r="S242" s="66">
        <v>0.11676799113338199</v>
      </c>
      <c r="T242" s="66">
        <v>0.10768316689065655</v>
      </c>
      <c r="U242" s="66">
        <v>9.7686914612618636E-2</v>
      </c>
      <c r="V242" s="66">
        <v>8.4232799333819802E-2</v>
      </c>
      <c r="W242" s="66">
        <v>8.970847285993537E-2</v>
      </c>
      <c r="X242" s="66">
        <v>9.3716666666666656E-2</v>
      </c>
      <c r="Y242" s="66">
        <v>8.7591666666666679E-2</v>
      </c>
      <c r="Z242" s="66">
        <v>7.955000000000001E-2</v>
      </c>
      <c r="AA242" s="66">
        <v>7.8208333333333338E-2</v>
      </c>
      <c r="AB242" s="66">
        <v>9.2000000000000012E-2</v>
      </c>
      <c r="AC242" s="66"/>
      <c r="AD242" s="66"/>
      <c r="AE242" s="66"/>
      <c r="AF242" s="66"/>
      <c r="AG242" s="66"/>
      <c r="AH242" s="66"/>
    </row>
    <row r="243" spans="1:34">
      <c r="A243" s="23" t="s">
        <v>400</v>
      </c>
      <c r="B243" t="s">
        <v>113</v>
      </c>
      <c r="C243" s="66">
        <v>0.88575000000000004</v>
      </c>
      <c r="D243" s="66">
        <v>0.76</v>
      </c>
      <c r="E243" s="66">
        <v>0.45</v>
      </c>
      <c r="F243" s="66">
        <v>0.38</v>
      </c>
      <c r="G243" s="66">
        <v>0.33</v>
      </c>
      <c r="H243" s="66">
        <v>0.27</v>
      </c>
      <c r="I243" s="66">
        <v>0.21</v>
      </c>
      <c r="J243" s="66">
        <v>0.27279999999999999</v>
      </c>
      <c r="K243" s="66">
        <v>0.2606666666666666</v>
      </c>
      <c r="L243" s="66">
        <v>0.24608333333333335</v>
      </c>
      <c r="M243" s="66">
        <v>0.20683333333333334</v>
      </c>
      <c r="N243" s="66">
        <v>0.19775000000000001</v>
      </c>
      <c r="O243" s="66">
        <v>0.2106936608357069</v>
      </c>
      <c r="P243" s="66">
        <v>0.2299588877251961</v>
      </c>
      <c r="Q243" s="66">
        <v>0.24238526381548567</v>
      </c>
      <c r="R243" s="66">
        <v>0.22522227073308318</v>
      </c>
      <c r="S243" s="66">
        <v>0.22174694098509309</v>
      </c>
      <c r="T243" s="66">
        <v>0.22040915345833156</v>
      </c>
      <c r="U243" s="66">
        <v>0.20702602213554552</v>
      </c>
      <c r="V243" s="66">
        <v>0.19681553151978456</v>
      </c>
      <c r="W243" s="66">
        <v>0.19129469041660571</v>
      </c>
      <c r="X243" s="66">
        <v>0.19576633333333335</v>
      </c>
      <c r="Y243" s="66">
        <v>0.16700000000000004</v>
      </c>
      <c r="Z243" s="66">
        <v>0.16208333333333333</v>
      </c>
      <c r="AA243" s="66">
        <v>0.1511666666666667</v>
      </c>
      <c r="AB243" s="66">
        <v>0.15708333333333335</v>
      </c>
      <c r="AC243" s="66"/>
      <c r="AD243" s="66"/>
      <c r="AE243" s="66"/>
      <c r="AF243" s="66"/>
      <c r="AG243" s="66"/>
      <c r="AH243" s="66"/>
    </row>
    <row r="244" spans="1:34">
      <c r="A244" s="23" t="s">
        <v>401</v>
      </c>
      <c r="B244" t="s">
        <v>108</v>
      </c>
      <c r="C244" s="10">
        <f t="shared" ref="C244:AB244" si="485">C243-C242</f>
        <v>0.63550000000000006</v>
      </c>
      <c r="D244" s="10">
        <f t="shared" si="485"/>
        <v>0.61850000000000005</v>
      </c>
      <c r="E244" s="10">
        <f t="shared" si="485"/>
        <v>0.33800000000000002</v>
      </c>
      <c r="F244" s="10">
        <f t="shared" si="485"/>
        <v>0.19575000000000001</v>
      </c>
      <c r="G244" s="10">
        <f t="shared" si="485"/>
        <v>0.20325000000000001</v>
      </c>
      <c r="H244" s="10">
        <f t="shared" si="485"/>
        <v>0.15333333334999999</v>
      </c>
      <c r="I244" s="10">
        <f t="shared" si="485"/>
        <v>0.11449999999999999</v>
      </c>
      <c r="J244" s="10">
        <f t="shared" si="485"/>
        <v>0.17119999999999999</v>
      </c>
      <c r="K244" s="10">
        <f t="shared" si="485"/>
        <v>0.17091666666666661</v>
      </c>
      <c r="L244" s="10">
        <f t="shared" si="485"/>
        <v>0.17441666666666666</v>
      </c>
      <c r="M244" s="10">
        <f t="shared" si="485"/>
        <v>0.12733333333333335</v>
      </c>
      <c r="N244" s="10">
        <f t="shared" si="485"/>
        <v>9.650000000000003E-2</v>
      </c>
      <c r="O244" s="10">
        <f t="shared" si="485"/>
        <v>0.10867745834542966</v>
      </c>
      <c r="P244" s="10">
        <f t="shared" si="485"/>
        <v>0.11792904244821779</v>
      </c>
      <c r="Q244" s="10">
        <f t="shared" si="485"/>
        <v>0.13434232106857089</v>
      </c>
      <c r="R244" s="10">
        <f t="shared" si="485"/>
        <v>0.12453835531121236</v>
      </c>
      <c r="S244" s="10">
        <f t="shared" si="485"/>
        <v>0.10497894985171111</v>
      </c>
      <c r="T244" s="10">
        <f t="shared" si="485"/>
        <v>0.11272598656767502</v>
      </c>
      <c r="U244" s="10">
        <f t="shared" si="485"/>
        <v>0.10933910752292689</v>
      </c>
      <c r="V244" s="10">
        <f t="shared" si="485"/>
        <v>0.11258273218596476</v>
      </c>
      <c r="W244" s="10">
        <f t="shared" si="485"/>
        <v>0.10158621755667034</v>
      </c>
      <c r="X244" s="10">
        <f t="shared" si="485"/>
        <v>0.10204966666666669</v>
      </c>
      <c r="Y244" s="10">
        <f t="shared" si="485"/>
        <v>7.9408333333333359E-2</v>
      </c>
      <c r="Z244" s="10">
        <f t="shared" si="485"/>
        <v>8.253333333333332E-2</v>
      </c>
      <c r="AA244" s="10">
        <f t="shared" si="485"/>
        <v>7.2958333333333361E-2</v>
      </c>
      <c r="AB244" s="10">
        <f t="shared" si="485"/>
        <v>6.508333333333334E-2</v>
      </c>
      <c r="AC244" s="10"/>
      <c r="AD244" s="10"/>
      <c r="AE244" s="10"/>
      <c r="AF244" s="10"/>
      <c r="AG244" s="10"/>
      <c r="AH244" s="10"/>
    </row>
    <row r="245" spans="1:34">
      <c r="A245" s="23" t="s">
        <v>402</v>
      </c>
      <c r="B245" s="52" t="s">
        <v>110</v>
      </c>
      <c r="C245" s="66">
        <v>8.8300000000000003E-2</v>
      </c>
      <c r="D245" s="66">
        <v>8.2699999999999996E-2</v>
      </c>
      <c r="E245" s="66">
        <v>8.4400000000000003E-2</v>
      </c>
      <c r="F245" s="66">
        <v>8.3500000000000005E-2</v>
      </c>
      <c r="G245" s="66">
        <v>0.08</v>
      </c>
      <c r="H245" s="66">
        <v>9.2299999999999993E-2</v>
      </c>
      <c r="I245" s="66">
        <v>6.9099999999999995E-2</v>
      </c>
      <c r="J245" s="66">
        <v>4.6699999999999998E-2</v>
      </c>
      <c r="K245" s="66">
        <v>4.1200000000000001E-2</v>
      </c>
      <c r="L245" s="66">
        <v>4.3400000000000001E-2</v>
      </c>
      <c r="M245" s="66">
        <v>6.1900000000000004E-2</v>
      </c>
      <c r="N245" s="66">
        <v>7.9383333333333306E-2</v>
      </c>
      <c r="O245" s="66">
        <v>8.0500000000000002E-2</v>
      </c>
      <c r="P245" s="66">
        <v>5.0874999999999997E-2</v>
      </c>
      <c r="Q245" s="66">
        <v>3.2500000000000001E-2</v>
      </c>
      <c r="R245" s="66">
        <v>3.2500000000000001E-2</v>
      </c>
      <c r="S245" s="66">
        <v>3.2500000000000001E-2</v>
      </c>
      <c r="T245" s="66">
        <v>3.2500000000000001E-2</v>
      </c>
      <c r="U245" s="66">
        <v>3.2500000000000001E-2</v>
      </c>
      <c r="V245" s="66">
        <v>3.2500000000000001E-2</v>
      </c>
      <c r="W245" s="66">
        <v>3.2599999999999997E-2</v>
      </c>
      <c r="X245" s="66">
        <v>3.5116666666666664E-2</v>
      </c>
      <c r="Y245" s="66">
        <v>4.0966666666666665E-2</v>
      </c>
      <c r="Z245" s="66">
        <v>4.9041666666666671E-2</v>
      </c>
      <c r="AA245" s="66">
        <v>5.2824999999999997E-2</v>
      </c>
      <c r="AB245" s="66">
        <v>3.544166666666667E-2</v>
      </c>
      <c r="AC245" s="66"/>
      <c r="AD245" s="66"/>
      <c r="AE245" s="66"/>
      <c r="AF245" s="66"/>
      <c r="AG245" s="66"/>
      <c r="AH245" s="66"/>
    </row>
    <row r="246" spans="1:34">
      <c r="A246" s="23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</row>
    <row r="247" spans="1:34"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spans="1:34">
      <c r="A248" s="23" t="s">
        <v>317</v>
      </c>
      <c r="B248" s="8" t="s">
        <v>164</v>
      </c>
      <c r="C248" s="64">
        <v>162.88701550000002</v>
      </c>
      <c r="D248" s="64">
        <v>792.36067500000013</v>
      </c>
      <c r="E248" s="64">
        <v>1157.4975039999999</v>
      </c>
      <c r="F248" s="64">
        <v>1323.5676575248003</v>
      </c>
      <c r="G248" s="64">
        <v>1314.3398200624999</v>
      </c>
      <c r="H248" s="64">
        <v>1277.7647137500001</v>
      </c>
      <c r="I248" s="64">
        <v>1314.6718974999999</v>
      </c>
      <c r="J248" s="64">
        <v>1443.2173929999999</v>
      </c>
      <c r="K248" s="64">
        <v>1564.316742</v>
      </c>
      <c r="L248" s="64">
        <v>1592.3740469999998</v>
      </c>
      <c r="M248" s="64">
        <v>1501.6856979999998</v>
      </c>
      <c r="N248" s="64">
        <v>1461.2258850876601</v>
      </c>
      <c r="O248" s="64">
        <v>1540.588</v>
      </c>
      <c r="P248" s="64">
        <v>2226.3869999999997</v>
      </c>
      <c r="Q248" s="64">
        <v>2694.3939999999998</v>
      </c>
      <c r="R248" s="64">
        <v>3283.6010000000001</v>
      </c>
      <c r="S248" s="64">
        <v>3607.8280000000004</v>
      </c>
      <c r="T248" s="64">
        <v>3997.3009999999999</v>
      </c>
      <c r="U248" s="64">
        <v>4086.3530000000001</v>
      </c>
      <c r="V248" s="64">
        <v>4157.2029999999995</v>
      </c>
      <c r="W248" s="64">
        <v>4295.509</v>
      </c>
      <c r="X248" s="64">
        <v>4510.0709999999999</v>
      </c>
      <c r="Y248" s="64">
        <v>5091.9415940128074</v>
      </c>
      <c r="Z248" s="64">
        <v>5267.1969999999992</v>
      </c>
      <c r="AA248" s="64">
        <v>5492.1050005708948</v>
      </c>
      <c r="AB248" s="64">
        <v>7162.1383855705217</v>
      </c>
      <c r="AC248" s="64"/>
      <c r="AD248" s="64"/>
      <c r="AE248" s="64"/>
      <c r="AF248" s="64"/>
      <c r="AG248" s="64"/>
      <c r="AH248" s="64"/>
    </row>
    <row r="249" spans="1:34">
      <c r="A249" s="23" t="s">
        <v>404</v>
      </c>
      <c r="B249" t="s">
        <v>111</v>
      </c>
      <c r="C249" s="10">
        <v>2.8081404404388902E-2</v>
      </c>
      <c r="D249" s="10">
        <f t="shared" ref="D249:S249" si="486">D132/C248</f>
        <v>0.22346778156789296</v>
      </c>
      <c r="E249" s="10">
        <f t="shared" si="486"/>
        <v>4.5812470438414916E-2</v>
      </c>
      <c r="F249" s="10">
        <f t="shared" si="486"/>
        <v>3.0756005846212176E-2</v>
      </c>
      <c r="G249" s="10">
        <f t="shared" si="486"/>
        <v>2.9314708454390426E-2</v>
      </c>
      <c r="H249" s="10">
        <f t="shared" si="486"/>
        <v>2.7998847359163227E-2</v>
      </c>
      <c r="I249" s="10">
        <f t="shared" si="486"/>
        <v>1.9330632419414781E-2</v>
      </c>
      <c r="J249" s="10">
        <f t="shared" si="486"/>
        <v>2.3123640246520142E-2</v>
      </c>
      <c r="K249" s="10">
        <f t="shared" si="486"/>
        <v>2.3697053656558865E-2</v>
      </c>
      <c r="L249" s="10">
        <f t="shared" si="486"/>
        <v>1.6173195185300908E-2</v>
      </c>
      <c r="M249" s="10">
        <f t="shared" si="486"/>
        <v>1.3313454863158795E-2</v>
      </c>
      <c r="N249" s="10">
        <f t="shared" si="486"/>
        <v>1.3518141663755796E-2</v>
      </c>
      <c r="O249" s="10">
        <f t="shared" si="486"/>
        <v>1.5945515500228231E-2</v>
      </c>
      <c r="P249" s="10">
        <f t="shared" si="486"/>
        <v>2.7976331115132664E-2</v>
      </c>
      <c r="Q249" s="10">
        <f t="shared" si="486"/>
        <v>3.0363095005495451E-2</v>
      </c>
      <c r="R249" s="10">
        <f t="shared" si="486"/>
        <v>2.7575773995933781E-2</v>
      </c>
      <c r="S249" s="10">
        <f t="shared" si="486"/>
        <v>3.2768902190004202E-2</v>
      </c>
      <c r="T249" s="10">
        <f t="shared" ref="T249:AB249" si="487">T132/S248</f>
        <v>2.2257158600687169E-2</v>
      </c>
      <c r="U249" s="10">
        <f t="shared" si="487"/>
        <v>2.0188622272878626E-2</v>
      </c>
      <c r="V249" s="10">
        <f t="shared" si="487"/>
        <v>1.9332642089413224E-2</v>
      </c>
      <c r="W249" s="10">
        <f t="shared" si="487"/>
        <v>1.8473959534812231E-2</v>
      </c>
      <c r="X249" s="10">
        <f t="shared" si="487"/>
        <v>1.9182825597618351E-2</v>
      </c>
      <c r="Y249" s="10">
        <f t="shared" si="487"/>
        <v>2.0975279546596937E-2</v>
      </c>
      <c r="Z249" s="10">
        <f t="shared" si="487"/>
        <v>2.0817206569029901E-2</v>
      </c>
      <c r="AA249" s="10">
        <f t="shared" si="487"/>
        <v>2.1814259083151821E-2</v>
      </c>
      <c r="AB249" s="10">
        <f t="shared" si="487"/>
        <v>1.9701007170975938E-2</v>
      </c>
      <c r="AC249" s="10"/>
      <c r="AD249" s="10"/>
      <c r="AE249" s="10"/>
      <c r="AF249" s="10"/>
      <c r="AG249" s="10"/>
      <c r="AH249" s="10"/>
    </row>
    <row r="250" spans="1:34">
      <c r="A250" s="23" t="s">
        <v>405</v>
      </c>
      <c r="B250" t="s">
        <v>129</v>
      </c>
      <c r="C250" s="50">
        <v>3.9969324055564928E-2</v>
      </c>
      <c r="D250" s="50">
        <f t="shared" ref="D250" si="488">-(D100/D240)/C248</f>
        <v>0</v>
      </c>
      <c r="E250" s="50">
        <f t="shared" ref="E250" si="489">-(E100/E240)/D248</f>
        <v>1.2940395066536194E-2</v>
      </c>
      <c r="F250" s="50">
        <f t="shared" ref="F250" si="490">-(F100/F240)/E248</f>
        <v>1.6009712905028929E-2</v>
      </c>
      <c r="G250" s="50">
        <f t="shared" ref="G250" si="491">-(G100/G240)/F248</f>
        <v>2.601787922930451E-2</v>
      </c>
      <c r="H250" s="50">
        <f t="shared" ref="H250" si="492">-(H100/H240)/G248</f>
        <v>1.8942134106970265E-2</v>
      </c>
      <c r="I250" s="50">
        <f t="shared" ref="I250" si="493">-(I100/I240)/H248</f>
        <v>2.1181521184460102E-2</v>
      </c>
      <c r="J250" s="50">
        <f t="shared" ref="J250" si="494">-(J100/J240)/I248</f>
        <v>1.3623782247181537E-2</v>
      </c>
      <c r="K250" s="50">
        <f t="shared" ref="K250" si="495">-(K100/K240)/J248</f>
        <v>1.6693116445415209E-2</v>
      </c>
      <c r="L250" s="50">
        <f t="shared" ref="L250" si="496">-(L100/L240)/K248</f>
        <v>5.0160384981726612E-2</v>
      </c>
      <c r="M250" s="50">
        <f t="shared" ref="M250" si="497">-(M100/M240)/L248</f>
        <v>5.6091567206718873E-2</v>
      </c>
      <c r="N250" s="50">
        <f t="shared" ref="N250" si="498">-(N100/N240)/M248</f>
        <v>8.7859305465390711E-2</v>
      </c>
      <c r="O250" s="50">
        <f t="shared" ref="O250" si="499">-(O100/O240)/N248</f>
        <v>5.3952166187246735E-2</v>
      </c>
      <c r="P250" s="50">
        <f t="shared" ref="P250" si="500">-(P100/P240)/O248</f>
        <v>2.5522826684530365E-2</v>
      </c>
      <c r="Q250" s="50">
        <f t="shared" ref="Q250" si="501">-(Q100/Q240)/P248</f>
        <v>3.5782231876547249E-2</v>
      </c>
      <c r="R250" s="50">
        <f t="shared" ref="R250" si="502">-(R100/R240)/Q248</f>
        <v>2.5591639842489917E-2</v>
      </c>
      <c r="S250" s="50">
        <f t="shared" ref="S250" si="503">-(S100/S240)/R248</f>
        <v>0.14933272448242232</v>
      </c>
      <c r="T250" s="50">
        <f t="shared" ref="T250" si="504">-(T100/T240)/S248</f>
        <v>1.5983489448351096E-2</v>
      </c>
      <c r="U250" s="50">
        <f t="shared" ref="U250:Z250" si="505">-(U100/U240)/T248</f>
        <v>6.473912087665562E-2</v>
      </c>
      <c r="V250" s="50">
        <f t="shared" si="505"/>
        <v>6.9225150610097985E-2</v>
      </c>
      <c r="W250" s="50">
        <f t="shared" si="505"/>
        <v>3.9166885799099597E-2</v>
      </c>
      <c r="X250" s="50">
        <f t="shared" si="505"/>
        <v>3.0250712031707237E-2</v>
      </c>
      <c r="Y250" s="50">
        <f t="shared" si="505"/>
        <v>3.7764741569343889E-2</v>
      </c>
      <c r="Z250" s="50">
        <f t="shared" si="505"/>
        <v>5.5254834976728839E-2</v>
      </c>
      <c r="AA250" s="50">
        <f>-(AA100/AA240)/Z248</f>
        <v>6.1774625707196079E-2</v>
      </c>
      <c r="AB250" s="50">
        <f>-(AB100/AB240)/AA248</f>
        <v>5.2821226415916592E-2</v>
      </c>
      <c r="AC250" s="50"/>
      <c r="AD250" s="50"/>
      <c r="AE250" s="50"/>
      <c r="AF250" s="50"/>
      <c r="AG250" s="50"/>
      <c r="AH250" s="50"/>
    </row>
    <row r="251" spans="1:34">
      <c r="A251" s="23" t="s">
        <v>321</v>
      </c>
      <c r="B251" s="27" t="s">
        <v>165</v>
      </c>
      <c r="C251" s="64">
        <f t="shared" ref="C251:X251" si="506">C267-C268</f>
        <v>140.55000000000001</v>
      </c>
      <c r="D251" s="64">
        <f t="shared" si="506"/>
        <v>297.35000000000002</v>
      </c>
      <c r="E251" s="64">
        <f t="shared" si="506"/>
        <v>451.57900000000001</v>
      </c>
      <c r="F251" s="64">
        <f t="shared" si="506"/>
        <v>556.52200000000005</v>
      </c>
      <c r="G251" s="64">
        <f t="shared" si="506"/>
        <v>667.38499999999988</v>
      </c>
      <c r="H251" s="64">
        <f t="shared" si="506"/>
        <v>821.87099999999998</v>
      </c>
      <c r="I251" s="64">
        <f t="shared" si="506"/>
        <v>816.31100000000004</v>
      </c>
      <c r="J251" s="64">
        <f t="shared" si="506"/>
        <v>844.24599999999998</v>
      </c>
      <c r="K251" s="64">
        <f t="shared" si="506"/>
        <v>891.80000000000007</v>
      </c>
      <c r="L251" s="64">
        <f>L267-L268</f>
        <v>899.68</v>
      </c>
      <c r="M251" s="64">
        <f t="shared" si="506"/>
        <v>859.24999999999989</v>
      </c>
      <c r="N251" s="64">
        <f t="shared" si="506"/>
        <v>834.82</v>
      </c>
      <c r="O251" s="64">
        <f t="shared" si="506"/>
        <v>813.82</v>
      </c>
      <c r="P251" s="64">
        <f t="shared" si="506"/>
        <v>782.80000000000007</v>
      </c>
      <c r="Q251" s="64">
        <f t="shared" si="506"/>
        <v>1017.9000000000001</v>
      </c>
      <c r="R251" s="64">
        <f t="shared" si="506"/>
        <v>1144.2000000000003</v>
      </c>
      <c r="S251" s="64">
        <f t="shared" si="506"/>
        <v>1189.5</v>
      </c>
      <c r="T251" s="64">
        <f t="shared" si="506"/>
        <v>1223.1999999999998</v>
      </c>
      <c r="U251" s="64">
        <f t="shared" si="506"/>
        <v>1344.9</v>
      </c>
      <c r="V251" s="64">
        <f t="shared" si="506"/>
        <v>1898.4</v>
      </c>
      <c r="W251" s="64">
        <f>W267-W268</f>
        <v>2155.3000000000002</v>
      </c>
      <c r="X251" s="64">
        <f t="shared" si="506"/>
        <v>2498.6509999999998</v>
      </c>
      <c r="Y251" s="64">
        <v>2863.2</v>
      </c>
      <c r="Z251" s="64">
        <v>3250.5</v>
      </c>
      <c r="AA251" s="64">
        <v>4155</v>
      </c>
      <c r="AB251" s="64">
        <v>6145.2999999999993</v>
      </c>
      <c r="AC251" s="64"/>
      <c r="AD251" s="64"/>
      <c r="AE251" s="64"/>
      <c r="AF251" s="64"/>
      <c r="AG251" s="64"/>
      <c r="AH251" s="64"/>
    </row>
    <row r="252" spans="1:34">
      <c r="A252" s="23" t="s">
        <v>406</v>
      </c>
      <c r="B252" t="s">
        <v>112</v>
      </c>
      <c r="C252" s="10">
        <v>0.48705134029986363</v>
      </c>
      <c r="D252" s="10">
        <f t="shared" ref="D252" si="507">D69/C251</f>
        <v>8.3244397011739579E-2</v>
      </c>
      <c r="E252" s="10">
        <f t="shared" ref="E252" si="508">E69/D251</f>
        <v>0.12779552715654952</v>
      </c>
      <c r="F252" s="10">
        <f t="shared" ref="F252" si="509">F69/E251</f>
        <v>0.17404706596188044</v>
      </c>
      <c r="G252" s="10">
        <f t="shared" ref="G252" si="510">G69/F251</f>
        <v>0.1290155645239541</v>
      </c>
      <c r="H252" s="10">
        <f t="shared" ref="H252" si="511">H69/G251</f>
        <v>0.14555726171550154</v>
      </c>
      <c r="I252" s="10">
        <f t="shared" ref="I252" si="512">I69/H251</f>
        <v>8.0547920537407947E-2</v>
      </c>
      <c r="J252" s="10">
        <f t="shared" ref="J252" si="513">J69/I251</f>
        <v>9.8001864485471837E-2</v>
      </c>
      <c r="K252" s="10">
        <f t="shared" ref="K252" si="514">K69/J251</f>
        <v>0.11276334149051341</v>
      </c>
      <c r="L252" s="10">
        <f t="shared" ref="L252" si="515">L69/K251</f>
        <v>0.10361852433281003</v>
      </c>
      <c r="M252" s="10">
        <f t="shared" ref="M252" si="516">M69/L251</f>
        <v>9.0698915169838162E-2</v>
      </c>
      <c r="N252" s="10">
        <f t="shared" ref="N252" si="517">N69/M251</f>
        <v>7.8673261565318592E-2</v>
      </c>
      <c r="O252" s="10">
        <f t="shared" ref="O252" si="518">O69/N251</f>
        <v>7.019477252581395E-2</v>
      </c>
      <c r="P252" s="10">
        <f t="shared" ref="P252" si="519">P69/O251</f>
        <v>6.9057039640215284E-2</v>
      </c>
      <c r="Q252" s="10">
        <f t="shared" ref="Q252" si="520">Q69/P251</f>
        <v>7.441333673990802E-2</v>
      </c>
      <c r="R252" s="10">
        <f t="shared" ref="R252" si="521">R69/Q251</f>
        <v>7.2207486000589446E-2</v>
      </c>
      <c r="S252" s="10">
        <f t="shared" ref="S252" si="522">S69/R251</f>
        <v>9.3068320398531704E-2</v>
      </c>
      <c r="T252" s="10">
        <f t="shared" ref="T252:Z252" si="523">T69/S251</f>
        <v>0.10165855931904161</v>
      </c>
      <c r="U252" s="10">
        <f t="shared" si="523"/>
        <v>8.4397268508829323E-2</v>
      </c>
      <c r="V252" s="10">
        <f t="shared" si="523"/>
        <v>8.1001950599449757E-2</v>
      </c>
      <c r="W252" s="10">
        <f t="shared" si="523"/>
        <v>8.19478209892541E-2</v>
      </c>
      <c r="X252" s="10">
        <f t="shared" si="523"/>
        <v>9.6438577240291368E-2</v>
      </c>
      <c r="Y252" s="10">
        <f t="shared" si="523"/>
        <v>9.7666059621771925E-2</v>
      </c>
      <c r="Z252" s="10">
        <f t="shared" si="523"/>
        <v>8.7983241712070406E-2</v>
      </c>
      <c r="AA252" s="10">
        <f>AA69/Z251</f>
        <v>8.8349959317028159E-2</v>
      </c>
      <c r="AB252" s="10">
        <f>AB69/AA251</f>
        <v>0.10415800128038508</v>
      </c>
      <c r="AC252" s="10"/>
      <c r="AD252" s="10"/>
      <c r="AE252" s="10"/>
      <c r="AF252" s="10"/>
      <c r="AG252" s="10"/>
      <c r="AH252" s="10"/>
    </row>
    <row r="253" spans="1:34">
      <c r="A253" s="23" t="s">
        <v>563</v>
      </c>
      <c r="B253" s="8" t="s">
        <v>166</v>
      </c>
      <c r="C253" s="60">
        <v>199.2000000000001</v>
      </c>
      <c r="D253" s="60">
        <f t="shared" ref="D253" si="524">C253+D139</f>
        <v>663.12800000000016</v>
      </c>
      <c r="E253" s="60">
        <f t="shared" ref="E253" si="525">D253+E139</f>
        <v>1033.0737358942902</v>
      </c>
      <c r="F253" s="60">
        <f t="shared" ref="F253" si="526">E253+F139</f>
        <v>1134.0926311994808</v>
      </c>
      <c r="G253" s="60">
        <f t="shared" ref="G253" si="527">F253+G139</f>
        <v>1345.8398817270909</v>
      </c>
      <c r="H253" s="60">
        <f t="shared" ref="H253" si="528">G253+H139</f>
        <v>1534.9395693270908</v>
      </c>
      <c r="I253" s="60">
        <f t="shared" ref="I253" si="529">H253+I139</f>
        <v>1745.4341068870908</v>
      </c>
      <c r="J253" s="60">
        <f t="shared" ref="J253" si="530">I253+J139</f>
        <v>1915.7469284070908</v>
      </c>
      <c r="K253" s="60">
        <f t="shared" ref="K253" si="531">J253+K139</f>
        <v>2262.4557544670911</v>
      </c>
      <c r="L253" s="60">
        <f t="shared" ref="L253" si="532">K253+L139</f>
        <v>2813.9600318570911</v>
      </c>
      <c r="M253" s="60">
        <f t="shared" ref="M253" si="533">L253+M139</f>
        <v>3480.9180640870909</v>
      </c>
      <c r="N253" s="60">
        <f t="shared" ref="N253" si="534">M253+N139</f>
        <v>4967.4208354670918</v>
      </c>
      <c r="O253" s="60">
        <f t="shared" ref="O253" si="535">N253+O139</f>
        <v>6875.9771962870918</v>
      </c>
      <c r="P253" s="60">
        <f t="shared" ref="P253" si="536">O253+P139</f>
        <v>8706.6881404570904</v>
      </c>
      <c r="Q253" s="60">
        <f t="shared" ref="Q253" si="537">P253+Q139</f>
        <v>9842.6339765270895</v>
      </c>
      <c r="R253" s="60">
        <f t="shared" ref="R253" si="538">Q253+R139</f>
        <v>10762.537796007089</v>
      </c>
      <c r="S253" s="60">
        <f t="shared" ref="S253" si="539">R253+S139</f>
        <v>12042.917569527088</v>
      </c>
      <c r="T253" s="60">
        <f t="shared" ref="T253:Y253" si="540">S253+T139</f>
        <v>13676.958803377087</v>
      </c>
      <c r="U253" s="60">
        <f t="shared" si="540"/>
        <v>14686.751356572087</v>
      </c>
      <c r="V253" s="60">
        <f t="shared" si="540"/>
        <v>15968.534478092088</v>
      </c>
      <c r="W253" s="60">
        <f t="shared" si="540"/>
        <v>17486.956493152087</v>
      </c>
      <c r="X253" s="60">
        <f t="shared" si="540"/>
        <v>19298.806527002089</v>
      </c>
      <c r="Y253" s="60">
        <f t="shared" si="540"/>
        <v>20296.193412992088</v>
      </c>
      <c r="Z253" s="60">
        <f>Y253+Z139</f>
        <v>20645.178886882088</v>
      </c>
      <c r="AA253" s="60">
        <f>Z253+AA139</f>
        <v>21175.02418613209</v>
      </c>
      <c r="AB253" s="60">
        <f>AA253+AB139</f>
        <v>22075.63161124209</v>
      </c>
      <c r="AC253" s="60"/>
      <c r="AD253" s="60"/>
      <c r="AE253" s="60"/>
      <c r="AF253" s="60"/>
      <c r="AG253" s="60"/>
      <c r="AH253" s="60"/>
    </row>
    <row r="254" spans="1:34">
      <c r="A254" s="23" t="s">
        <v>564</v>
      </c>
      <c r="B254" t="s">
        <v>114</v>
      </c>
      <c r="C254" s="10">
        <v>0.29200000000000004</v>
      </c>
      <c r="D254" s="10">
        <f t="shared" ref="D254" si="541">D133/C253</f>
        <v>0.16560742971887549</v>
      </c>
      <c r="E254" s="10">
        <f t="shared" ref="E254" si="542">E133/D253</f>
        <v>1.7055558730264733E-2</v>
      </c>
      <c r="F254" s="10">
        <f t="shared" ref="F254" si="543">F133/E253</f>
        <v>4.5207051904743063E-3</v>
      </c>
      <c r="G254" s="10">
        <f t="shared" ref="G254" si="544">G133/F253</f>
        <v>7.7893953066260875E-3</v>
      </c>
      <c r="H254" s="10">
        <f t="shared" ref="H254" si="545">H133/G253</f>
        <v>3.765809803091958E-2</v>
      </c>
      <c r="I254" s="10">
        <f t="shared" ref="I254" si="546">I133/H253</f>
        <v>5.345774728185046E-2</v>
      </c>
      <c r="J254" s="10">
        <f t="shared" ref="J254" si="547">J133/I253</f>
        <v>5.469549520277342E-2</v>
      </c>
      <c r="K254" s="10">
        <f t="shared" ref="K254" si="548">K133/J253</f>
        <v>5.6727204709841966E-2</v>
      </c>
      <c r="L254" s="10">
        <f t="shared" ref="L254" si="549">L133/K253</f>
        <v>5.4102422254366546E-2</v>
      </c>
      <c r="M254" s="10">
        <f t="shared" ref="M254" si="550">M133/L253</f>
        <v>5.2363997907516571E-2</v>
      </c>
      <c r="N254" s="10">
        <f t="shared" ref="N254" si="551">N133/M253</f>
        <v>3.2659913743133595E-2</v>
      </c>
      <c r="O254" s="10">
        <f t="shared" ref="O254" si="552">O133/N253</f>
        <v>6.442455597380603E-2</v>
      </c>
      <c r="P254" s="10">
        <f t="shared" ref="P254" si="553">P133/O253</f>
        <v>5.6840900486267602E-2</v>
      </c>
      <c r="Q254" s="10">
        <f t="shared" ref="Q254" si="554">Q133/P253</f>
        <v>3.8760485382709819E-2</v>
      </c>
      <c r="R254" s="10">
        <f t="shared" ref="R254" si="555">R133/Q253</f>
        <v>4.8329978501125338E-2</v>
      </c>
      <c r="S254" s="10">
        <f t="shared" ref="S254" si="556">S133/R253</f>
        <v>7.048379918455995E-2</v>
      </c>
      <c r="T254" s="10">
        <f t="shared" ref="T254:Y254" si="557">T133/S253</f>
        <v>5.4768873124147854E-2</v>
      </c>
      <c r="U254" s="10">
        <f t="shared" si="557"/>
        <v>6.3384913253956968E-2</v>
      </c>
      <c r="V254" s="10">
        <f t="shared" si="557"/>
        <v>5.5398932739193774E-2</v>
      </c>
      <c r="W254" s="10">
        <f t="shared" si="557"/>
        <v>4.6986895218805752E-2</v>
      </c>
      <c r="X254" s="10">
        <f t="shared" si="557"/>
        <v>6.7298865127322569E-2</v>
      </c>
      <c r="Y254" s="10">
        <f t="shared" si="557"/>
        <v>6.8515363236578489E-2</v>
      </c>
      <c r="Z254" s="10">
        <f>Z133/Y253</f>
        <v>6.2811136500303164E-2</v>
      </c>
      <c r="AA254" s="10">
        <f>AA133/Z253</f>
        <v>7.1035604988719123E-2</v>
      </c>
      <c r="AB254" s="10">
        <f>AB133/AA253</f>
        <v>5.405496411095622E-2</v>
      </c>
      <c r="AC254" s="10"/>
      <c r="AD254" s="10"/>
      <c r="AE254" s="10"/>
      <c r="AF254" s="10"/>
      <c r="AG254" s="10"/>
      <c r="AH254" s="10"/>
    </row>
    <row r="255" spans="1:34">
      <c r="A255" s="23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>
      <c r="A256" s="23" t="s">
        <v>257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21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>
      <c r="A257" s="24" t="s">
        <v>258</v>
      </c>
      <c r="C257" s="68">
        <v>561.94027912696924</v>
      </c>
      <c r="D257" s="68">
        <v>906.01633493460656</v>
      </c>
      <c r="E257" s="68">
        <v>1101.5587392281748</v>
      </c>
      <c r="F257" s="68">
        <v>1244.9653669444583</v>
      </c>
      <c r="G257" s="68">
        <v>1434.4648715315352</v>
      </c>
      <c r="H257" s="68">
        <v>1559.225038608796</v>
      </c>
      <c r="I257" s="68">
        <v>1748.9411454349429</v>
      </c>
      <c r="J257" s="68">
        <v>1971.4839729632629</v>
      </c>
      <c r="K257" s="68">
        <v>2279.818245115011</v>
      </c>
      <c r="L257" s="68">
        <v>2631.5386622464148</v>
      </c>
      <c r="M257" s="68">
        <v>3132.6273004962932</v>
      </c>
      <c r="N257" s="68">
        <v>3738.5036550537188</v>
      </c>
      <c r="O257" s="68">
        <v>4631.1806333595023</v>
      </c>
      <c r="P257" s="68">
        <v>5214.1352156469002</v>
      </c>
      <c r="Q257" s="68">
        <v>4960.3449648904461</v>
      </c>
      <c r="R257" s="68">
        <v>5762.6952321899771</v>
      </c>
      <c r="S257" s="68">
        <v>6782.6774933923234</v>
      </c>
      <c r="T257" s="68">
        <v>7301.756968166088</v>
      </c>
      <c r="U257" s="68">
        <v>7691.1259110340916</v>
      </c>
      <c r="V257" s="68">
        <v>8368.0115551386934</v>
      </c>
      <c r="W257" s="68">
        <v>9109.3963461799303</v>
      </c>
      <c r="X257" s="68">
        <v>9613.9423256811515</v>
      </c>
      <c r="Y257" s="68">
        <v>10933.912335858688</v>
      </c>
      <c r="Z257" s="68">
        <v>11968.002772679325</v>
      </c>
      <c r="AA257" s="68">
        <v>13239.387718234233</v>
      </c>
      <c r="AB257" s="68">
        <v>13292.749092981143</v>
      </c>
      <c r="AC257" s="68"/>
      <c r="AD257" s="68"/>
      <c r="AE257" s="68"/>
      <c r="AF257" s="68"/>
      <c r="AG257" s="68"/>
      <c r="AH257" s="68"/>
    </row>
    <row r="258" spans="1:34">
      <c r="A258" s="24" t="s">
        <v>259</v>
      </c>
      <c r="C258" s="68">
        <v>436.1065730903411</v>
      </c>
      <c r="D258" s="68">
        <v>717.6775772942683</v>
      </c>
      <c r="E258" s="68">
        <v>849.23222986819815</v>
      </c>
      <c r="F258" s="68">
        <v>894.21339547866376</v>
      </c>
      <c r="G258" s="68">
        <v>708.7208000308193</v>
      </c>
      <c r="H258" s="68">
        <v>788.775186539419</v>
      </c>
      <c r="I258" s="68">
        <v>843.76279355904717</v>
      </c>
      <c r="J258" s="68">
        <v>898.49522531032778</v>
      </c>
      <c r="K258" s="68">
        <v>1062.4144761801333</v>
      </c>
      <c r="L258" s="68">
        <v>1372.9270859497367</v>
      </c>
      <c r="M258" s="68">
        <v>1728.2419586291901</v>
      </c>
      <c r="N258" s="68">
        <v>2104.2968866032365</v>
      </c>
      <c r="O258" s="68">
        <v>2772.2487019935556</v>
      </c>
      <c r="P258" s="68">
        <v>3498.645625132388</v>
      </c>
      <c r="Q258" s="68">
        <v>2969.3850027620638</v>
      </c>
      <c r="R258" s="68">
        <v>3232.72985157106</v>
      </c>
      <c r="S258" s="68">
        <v>4022.8377557897102</v>
      </c>
      <c r="T258" s="68">
        <v>4421.9258238174352</v>
      </c>
      <c r="U258" s="68">
        <v>4623.6878108839492</v>
      </c>
      <c r="V258" s="68">
        <v>4738.7821437712773</v>
      </c>
      <c r="W258" s="68">
        <v>4012.6336870145574</v>
      </c>
      <c r="X258" s="68">
        <v>4062.1442696698441</v>
      </c>
      <c r="Y258" s="68">
        <v>4358.5100435967197</v>
      </c>
      <c r="Z258" s="68">
        <v>4721.9578817045731</v>
      </c>
      <c r="AA258" s="68">
        <v>4696.2208641301149</v>
      </c>
      <c r="AB258" s="68">
        <v>4274.6119472131531</v>
      </c>
      <c r="AC258" s="68"/>
      <c r="AD258" s="68"/>
      <c r="AE258" s="68"/>
      <c r="AF258" s="68"/>
      <c r="AG258" s="68"/>
      <c r="AH258" s="68"/>
    </row>
    <row r="259" spans="1:34">
      <c r="A259" s="25" t="s">
        <v>407</v>
      </c>
      <c r="C259" s="31">
        <f t="shared" ref="C259:S259" si="558">C17/C257*1000</f>
        <v>4674.4999999999991</v>
      </c>
      <c r="D259" s="31">
        <f t="shared" si="558"/>
        <v>4491.6984999999995</v>
      </c>
      <c r="E259" s="31">
        <f t="shared" si="558"/>
        <v>4349.9125000000013</v>
      </c>
      <c r="F259" s="31">
        <f t="shared" si="558"/>
        <v>4243.6064999999999</v>
      </c>
      <c r="G259" s="31">
        <f t="shared" si="558"/>
        <v>4157.1915000000008</v>
      </c>
      <c r="H259" s="31">
        <f t="shared" si="558"/>
        <v>4077.1310000000012</v>
      </c>
      <c r="I259" s="31">
        <f t="shared" si="558"/>
        <v>4014.3725000000004</v>
      </c>
      <c r="J259" s="31">
        <f t="shared" si="558"/>
        <v>3978.5144999999998</v>
      </c>
      <c r="K259" s="31">
        <f t="shared" si="558"/>
        <v>3951.735999999999</v>
      </c>
      <c r="L259" s="31">
        <f t="shared" si="558"/>
        <v>3927.3395000000005</v>
      </c>
      <c r="M259" s="31">
        <f t="shared" si="558"/>
        <v>3902.4684999999999</v>
      </c>
      <c r="N259" s="31">
        <f t="shared" si="558"/>
        <v>3880.3465000000006</v>
      </c>
      <c r="O259" s="31">
        <f t="shared" si="558"/>
        <v>3860.1574999999993</v>
      </c>
      <c r="P259" s="31">
        <f t="shared" si="558"/>
        <v>3848.4484999999995</v>
      </c>
      <c r="Q259" s="31">
        <f t="shared" si="558"/>
        <v>3814.4190000000003</v>
      </c>
      <c r="R259" s="31">
        <f t="shared" si="558"/>
        <v>3786.6949999999956</v>
      </c>
      <c r="S259" s="31">
        <f t="shared" si="558"/>
        <v>3756.4405000000006</v>
      </c>
      <c r="T259" s="31">
        <f t="shared" ref="T259:Z259" si="559">T17/T257*1000</f>
        <v>3728.8734999999997</v>
      </c>
      <c r="U259" s="31">
        <f t="shared" si="559"/>
        <v>3717.6674999999996</v>
      </c>
      <c r="V259" s="31">
        <f t="shared" si="559"/>
        <v>3719.4134999999997</v>
      </c>
      <c r="W259" s="31">
        <f t="shared" si="559"/>
        <v>3725.2759999999998</v>
      </c>
      <c r="X259" s="31">
        <f t="shared" si="559"/>
        <v>3727.5049999999997</v>
      </c>
      <c r="Y259" s="31">
        <f t="shared" si="559"/>
        <v>3728.0034999999998</v>
      </c>
      <c r="Z259" s="31">
        <f t="shared" si="559"/>
        <v>3726.5484999999999</v>
      </c>
      <c r="AA259" s="31">
        <f>AA17/AA257*1000</f>
        <v>3720.161000000001</v>
      </c>
      <c r="AB259" s="31">
        <f>AB17/AB257*1000</f>
        <v>3716.8580000000002</v>
      </c>
      <c r="AC259" s="31"/>
      <c r="AD259" s="31"/>
      <c r="AE259" s="31"/>
      <c r="AF259" s="31"/>
      <c r="AG259" s="31"/>
      <c r="AH259" s="31"/>
    </row>
    <row r="260" spans="1:34">
      <c r="A260" s="2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23" t="s">
        <v>408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2"/>
      <c r="S261"/>
      <c r="T261"/>
    </row>
    <row r="262" spans="1:34">
      <c r="A262" s="2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2"/>
      <c r="S262"/>
      <c r="T262"/>
    </row>
    <row r="263" spans="1:34">
      <c r="A263" s="23" t="s">
        <v>403</v>
      </c>
      <c r="B263" s="8"/>
      <c r="C263" s="64">
        <v>316.97161</v>
      </c>
      <c r="D263" s="64">
        <v>983.89694700000007</v>
      </c>
      <c r="E263" s="64">
        <v>1412.1009789999998</v>
      </c>
      <c r="F263" s="64">
        <v>1627.3589302123003</v>
      </c>
      <c r="G263" s="64">
        <v>1634.5892939999999</v>
      </c>
      <c r="H263" s="64">
        <v>1556.164008</v>
      </c>
      <c r="I263" s="64">
        <v>1602.0232119999998</v>
      </c>
      <c r="J263" s="64">
        <v>1753.221941</v>
      </c>
      <c r="K263" s="64">
        <v>1852.9847420000001</v>
      </c>
      <c r="L263" s="64">
        <v>1857.6580469999999</v>
      </c>
      <c r="M263" s="64">
        <v>1734.8846979999998</v>
      </c>
      <c r="N263" s="64">
        <v>1697.4838850876602</v>
      </c>
      <c r="O263" s="64">
        <v>1790.05</v>
      </c>
      <c r="P263" s="64">
        <v>2691.4459999999999</v>
      </c>
      <c r="Q263" s="64">
        <v>3381.5129999999999</v>
      </c>
      <c r="R263" s="64">
        <v>3936.8820000000001</v>
      </c>
      <c r="S263" s="64">
        <v>4200.5770000000002</v>
      </c>
      <c r="T263" s="64">
        <v>4357.0940000000001</v>
      </c>
      <c r="U263" s="64">
        <v>4202.0259999999998</v>
      </c>
      <c r="V263" s="64">
        <v>4199.7979999999998</v>
      </c>
      <c r="W263" s="64">
        <v>4314.9089999999997</v>
      </c>
      <c r="X263" s="64">
        <v>4515.7169999999996</v>
      </c>
      <c r="Y263" s="64">
        <v>5177.3900000000003</v>
      </c>
      <c r="Z263" s="64">
        <v>5434.0919999999996</v>
      </c>
      <c r="AA263" s="64">
        <v>5741.0136054796485</v>
      </c>
      <c r="AB263" s="64">
        <v>7535.1679182645221</v>
      </c>
      <c r="AC263" s="64"/>
      <c r="AD263" s="64"/>
      <c r="AE263" s="64"/>
      <c r="AF263" s="64"/>
      <c r="AG263" s="64"/>
      <c r="AH263" s="64"/>
    </row>
    <row r="264" spans="1:34">
      <c r="A264" s="23" t="s">
        <v>562</v>
      </c>
      <c r="C264" s="64">
        <v>154.08459449999998</v>
      </c>
      <c r="D264" s="64">
        <v>191.536272</v>
      </c>
      <c r="E264" s="64">
        <v>254.603475</v>
      </c>
      <c r="F264" s="64">
        <v>303.7912726875</v>
      </c>
      <c r="G264" s="64">
        <v>320.24947393749994</v>
      </c>
      <c r="H264" s="64">
        <v>278.39929424999997</v>
      </c>
      <c r="I264" s="64">
        <v>287.35131449999994</v>
      </c>
      <c r="J264" s="64">
        <v>310.004548</v>
      </c>
      <c r="K264" s="64">
        <v>288.66800000000001</v>
      </c>
      <c r="L264" s="64">
        <v>265.28399999999999</v>
      </c>
      <c r="M264" s="64">
        <v>233.19900000000001</v>
      </c>
      <c r="N264" s="64">
        <v>236.25800000000001</v>
      </c>
      <c r="O264" s="64">
        <v>249.46199999999999</v>
      </c>
      <c r="P264" s="64">
        <v>465.05900000000003</v>
      </c>
      <c r="Q264" s="64">
        <v>687.11900000000003</v>
      </c>
      <c r="R264" s="64">
        <v>653.28099999999995</v>
      </c>
      <c r="S264" s="64">
        <v>592.74900000000002</v>
      </c>
      <c r="T264" s="64">
        <v>359.79300000000001</v>
      </c>
      <c r="U264" s="64">
        <v>115.673</v>
      </c>
      <c r="V264" s="64">
        <v>42.594999999999999</v>
      </c>
      <c r="W264" s="64">
        <v>19.399999999999999</v>
      </c>
      <c r="X264" s="64">
        <v>5.6459999999999999</v>
      </c>
      <c r="Y264" s="64">
        <v>85.447999999999993</v>
      </c>
      <c r="Z264" s="64">
        <v>166.89500000000001</v>
      </c>
      <c r="AA264" s="64">
        <v>248.90860490875403</v>
      </c>
      <c r="AB264" s="64">
        <v>373.02953269400001</v>
      </c>
      <c r="AC264" s="64"/>
      <c r="AD264" s="64"/>
      <c r="AE264" s="64"/>
      <c r="AF264" s="64"/>
      <c r="AG264" s="64"/>
      <c r="AH264" s="64"/>
    </row>
    <row r="265" spans="1:34">
      <c r="A265" s="23" t="s">
        <v>317</v>
      </c>
      <c r="B265" s="8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8"/>
      <c r="T266" s="69"/>
    </row>
    <row r="267" spans="1:34">
      <c r="A267" s="23" t="s">
        <v>321</v>
      </c>
      <c r="B267" s="27" t="s">
        <v>165</v>
      </c>
      <c r="C267" s="64">
        <v>140.55000000000001</v>
      </c>
      <c r="D267" s="64">
        <v>297.35000000000002</v>
      </c>
      <c r="E267" s="64">
        <v>451.57900000000001</v>
      </c>
      <c r="F267" s="64">
        <v>556.52200000000005</v>
      </c>
      <c r="G267" s="64">
        <v>1343.4849999999999</v>
      </c>
      <c r="H267" s="64">
        <v>1497.971</v>
      </c>
      <c r="I267" s="64">
        <v>1492.4110000000001</v>
      </c>
      <c r="J267" s="64">
        <v>1520.346</v>
      </c>
      <c r="K267" s="64">
        <v>1567.9</v>
      </c>
      <c r="L267" s="64">
        <v>1575.78</v>
      </c>
      <c r="M267" s="64">
        <v>1535.35</v>
      </c>
      <c r="N267" s="64">
        <v>1510.92</v>
      </c>
      <c r="O267" s="64">
        <v>1489.92</v>
      </c>
      <c r="P267" s="64">
        <v>1458.9</v>
      </c>
      <c r="Q267" s="64">
        <v>1693.2</v>
      </c>
      <c r="R267" s="64">
        <v>1818.3000000000002</v>
      </c>
      <c r="S267" s="64">
        <v>1862.6</v>
      </c>
      <c r="T267" s="64">
        <v>1895.1999999999998</v>
      </c>
      <c r="U267" s="64">
        <v>2016.9</v>
      </c>
      <c r="V267" s="64">
        <v>2570.4</v>
      </c>
      <c r="W267" s="64">
        <v>2827.3</v>
      </c>
      <c r="X267" s="64">
        <f>2498.651+672</f>
        <v>3170.6509999999998</v>
      </c>
      <c r="Y267" s="64">
        <v>3535.2</v>
      </c>
      <c r="Z267" s="64">
        <v>3922.5</v>
      </c>
      <c r="AA267" s="64">
        <v>4827</v>
      </c>
      <c r="AB267" s="64">
        <v>6145.2999999999993</v>
      </c>
      <c r="AC267" s="64"/>
      <c r="AD267" s="64"/>
      <c r="AE267" s="64"/>
      <c r="AF267" s="64"/>
      <c r="AG267" s="64"/>
      <c r="AH267" s="64"/>
    </row>
    <row r="268" spans="1:34" s="52" customFormat="1">
      <c r="A268" s="23" t="s">
        <v>585</v>
      </c>
      <c r="B268" s="27"/>
      <c r="C268" s="64">
        <v>0</v>
      </c>
      <c r="D268" s="64">
        <v>0</v>
      </c>
      <c r="E268" s="64">
        <v>0</v>
      </c>
      <c r="F268" s="64">
        <v>0</v>
      </c>
      <c r="G268" s="64">
        <v>676.1</v>
      </c>
      <c r="H268" s="64">
        <v>676.1</v>
      </c>
      <c r="I268" s="64">
        <v>676.1</v>
      </c>
      <c r="J268" s="64">
        <v>676.1</v>
      </c>
      <c r="K268" s="64">
        <v>676.1</v>
      </c>
      <c r="L268" s="64">
        <v>676.1</v>
      </c>
      <c r="M268" s="64">
        <v>676.1</v>
      </c>
      <c r="N268" s="64">
        <v>676.1</v>
      </c>
      <c r="O268" s="64">
        <v>676.1</v>
      </c>
      <c r="P268" s="64">
        <v>676.1</v>
      </c>
      <c r="Q268" s="64">
        <v>675.3</v>
      </c>
      <c r="R268" s="64">
        <v>674.1</v>
      </c>
      <c r="S268" s="64">
        <v>673.1</v>
      </c>
      <c r="T268" s="64">
        <v>672</v>
      </c>
      <c r="U268" s="64">
        <v>672</v>
      </c>
      <c r="V268" s="64">
        <v>672</v>
      </c>
      <c r="W268" s="64">
        <v>672</v>
      </c>
      <c r="X268" s="64">
        <v>672</v>
      </c>
      <c r="Y268" s="64">
        <v>672</v>
      </c>
      <c r="Z268" s="64">
        <v>672</v>
      </c>
      <c r="AA268" s="64">
        <v>672</v>
      </c>
      <c r="AB268" s="64">
        <v>0</v>
      </c>
      <c r="AC268" s="64"/>
      <c r="AD268" s="64"/>
      <c r="AE268" s="64"/>
      <c r="AF268" s="64"/>
      <c r="AG268" s="64"/>
      <c r="AH268" s="64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2"/>
      <c r="E271" s="52"/>
      <c r="F271" s="52"/>
      <c r="G271" s="52"/>
      <c r="H271" s="52"/>
      <c r="I271" s="52"/>
      <c r="J271" s="52"/>
      <c r="K271" s="52"/>
    </row>
    <row r="272" spans="1:34">
      <c r="A272" s="8" t="s">
        <v>567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2">
        <v>2018</v>
      </c>
    </row>
    <row r="274" spans="1:34">
      <c r="A274" t="s">
        <v>565</v>
      </c>
      <c r="B274" s="8" t="s">
        <v>566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2">
        <f t="shared" ref="E275:K275" si="562">E274/D274</f>
        <v>1.0421093645704373</v>
      </c>
      <c r="F275" s="52">
        <f t="shared" si="562"/>
        <v>1.0433210570935318</v>
      </c>
      <c r="G275" s="52">
        <f t="shared" si="562"/>
        <v>1.0373879055288338</v>
      </c>
      <c r="H275" s="52">
        <f t="shared" si="562"/>
        <v>1.0353636008889042</v>
      </c>
      <c r="I275" s="52">
        <f t="shared" si="562"/>
        <v>1.034070066160961</v>
      </c>
      <c r="J275" s="52">
        <f t="shared" si="562"/>
        <v>1.0378700344993583</v>
      </c>
      <c r="K275" s="52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2">
        <v>2011</v>
      </c>
      <c r="T277" s="52">
        <v>2012</v>
      </c>
      <c r="U277" s="52">
        <v>2013</v>
      </c>
      <c r="V277" s="52">
        <v>2014</v>
      </c>
      <c r="W277" s="52">
        <v>2015</v>
      </c>
      <c r="X277" s="52">
        <v>2016</v>
      </c>
      <c r="Y277" s="52">
        <v>2017</v>
      </c>
    </row>
    <row r="278" spans="1:34">
      <c r="A278" t="s">
        <v>565</v>
      </c>
      <c r="B278" s="8" t="s">
        <v>568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2">
        <v>4.28</v>
      </c>
      <c r="T278" s="52">
        <v>3.34</v>
      </c>
      <c r="U278" s="52">
        <v>3.78</v>
      </c>
      <c r="V278" s="52">
        <v>3.48</v>
      </c>
      <c r="W278" s="52">
        <v>3.18</v>
      </c>
      <c r="X278" s="52">
        <v>3.05</v>
      </c>
      <c r="Y278" s="52">
        <v>3.43</v>
      </c>
    </row>
    <row r="279" spans="1:34">
      <c r="R279" s="52">
        <v>5.0918688529653497</v>
      </c>
      <c r="S279" s="52">
        <v>3.8311978280650298</v>
      </c>
      <c r="T279" s="52">
        <v>2.8481333199034999</v>
      </c>
      <c r="U279" s="52">
        <v>3.6164782431243498</v>
      </c>
      <c r="V279" s="52">
        <v>3.30230356057332</v>
      </c>
      <c r="W279" s="52">
        <v>3.1302811802428301</v>
      </c>
      <c r="X279" s="52">
        <v>3.1567781396607701</v>
      </c>
      <c r="Y279" s="52">
        <v>3.6061463646481502</v>
      </c>
      <c r="Z279" s="52">
        <v>3.6360663742477302</v>
      </c>
    </row>
    <row r="280" spans="1:34" s="52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2">
        <v>2011</v>
      </c>
      <c r="T281" s="52">
        <v>2012</v>
      </c>
      <c r="U281" s="52">
        <v>2013</v>
      </c>
      <c r="V281" s="52">
        <v>2014</v>
      </c>
      <c r="W281" s="52">
        <v>2015</v>
      </c>
      <c r="X281" s="52">
        <v>2016</v>
      </c>
    </row>
    <row r="282" spans="1:34">
      <c r="A282" t="s">
        <v>569</v>
      </c>
      <c r="B282" s="8" t="s">
        <v>570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2">
        <v>112.87</v>
      </c>
      <c r="T282" s="52">
        <v>111.33</v>
      </c>
      <c r="U282" s="52">
        <v>110.42</v>
      </c>
      <c r="V282" s="52">
        <v>108.82</v>
      </c>
      <c r="W282" s="52">
        <v>93.25</v>
      </c>
      <c r="X282" s="52">
        <v>89.73</v>
      </c>
    </row>
    <row r="284" spans="1:34"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spans="1:34">
      <c r="A285" t="s">
        <v>392</v>
      </c>
      <c r="B285" t="s">
        <v>152</v>
      </c>
      <c r="C285" s="10">
        <v>1.2166567871962062</v>
      </c>
      <c r="D285" s="10">
        <v>1.1991701244813278</v>
      </c>
      <c r="E285" s="10">
        <v>1.1312981624184943</v>
      </c>
      <c r="F285" s="10">
        <v>1.056164789567279</v>
      </c>
      <c r="G285" s="10">
        <v>1.0340841730883223</v>
      </c>
      <c r="H285" s="10">
        <v>1.0431238885595731</v>
      </c>
      <c r="I285" s="10">
        <v>1</v>
      </c>
      <c r="J285" s="10">
        <v>0.99273858921161817</v>
      </c>
      <c r="K285" s="10">
        <v>1.0871369294605808</v>
      </c>
      <c r="L285" s="10">
        <v>1.1910195613515115</v>
      </c>
      <c r="M285" s="10">
        <v>1.2580023710729105</v>
      </c>
      <c r="N285" s="10">
        <v>1.3252815649081209</v>
      </c>
      <c r="O285" s="10">
        <v>1.4302015411973918</v>
      </c>
      <c r="P285" s="10">
        <v>1.6061055127445167</v>
      </c>
      <c r="Q285" s="10">
        <v>1.4026378186129222</v>
      </c>
      <c r="R285" s="10">
        <v>1.4819205690574984</v>
      </c>
      <c r="S285" s="10">
        <v>1.6945761707172493</v>
      </c>
      <c r="T285" s="10">
        <v>1.6800533491404861</v>
      </c>
      <c r="U285" s="10">
        <v>1.6596028452874925</v>
      </c>
      <c r="V285" s="10">
        <v>1.6363366923532898</v>
      </c>
      <c r="W285" s="10">
        <v>1.4208654416123294</v>
      </c>
      <c r="X285" s="10">
        <v>1.3912270302311796</v>
      </c>
      <c r="Y285" s="10">
        <v>1.4051393005334913</v>
      </c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>
      <c r="A286" t="s">
        <v>393</v>
      </c>
      <c r="B286" t="s">
        <v>153</v>
      </c>
      <c r="C286" s="10">
        <v>9.5495573231869413E-2</v>
      </c>
      <c r="D286" s="10">
        <v>-1.437271619975633E-2</v>
      </c>
      <c r="E286" s="10">
        <v>-5.659911023232822E-2</v>
      </c>
      <c r="F286" s="10">
        <v>-6.641341367566167E-2</v>
      </c>
      <c r="G286" s="10">
        <v>-2.0906412235161986E-2</v>
      </c>
      <c r="H286" s="10">
        <v>8.7417598165662191E-3</v>
      </c>
      <c r="I286" s="10">
        <v>-4.1341099588009467E-2</v>
      </c>
      <c r="J286" s="10">
        <v>-7.261410788381828E-3</v>
      </c>
      <c r="K286" s="10">
        <v>9.5088819226750276E-2</v>
      </c>
      <c r="L286" s="10">
        <v>9.5556161395856209E-2</v>
      </c>
      <c r="M286" s="10">
        <v>5.6239890506407875E-2</v>
      </c>
      <c r="N286" s="10">
        <v>5.3480975379903484E-2</v>
      </c>
      <c r="O286" s="10">
        <v>7.9168064407916905E-2</v>
      </c>
      <c r="P286" s="10">
        <v>0.12299243601699295</v>
      </c>
      <c r="Q286" s="10">
        <v>-0.12668389001660818</v>
      </c>
      <c r="R286" s="10">
        <v>5.6524035921817095E-2</v>
      </c>
      <c r="S286" s="10">
        <v>0.14349999999999996</v>
      </c>
      <c r="T286" s="10">
        <v>-8.5701792741581517E-3</v>
      </c>
      <c r="U286" s="10">
        <v>-1.217253241598315E-2</v>
      </c>
      <c r="V286" s="10">
        <v>-1.4019108849004369E-2</v>
      </c>
      <c r="W286" s="10">
        <v>-0.13167904365151251</v>
      </c>
      <c r="X286" s="10">
        <v>-2.0859407592824342E-2</v>
      </c>
      <c r="Y286" s="10">
        <v>1.0000000000000009E-2</v>
      </c>
      <c r="Z286" s="10"/>
      <c r="AA286" s="10"/>
      <c r="AB286" s="10"/>
      <c r="AC286" s="10"/>
      <c r="AD286" s="10"/>
      <c r="AE286" s="10"/>
      <c r="AF286" s="10"/>
      <c r="AG286" s="10"/>
      <c r="AH286" s="10"/>
    </row>
    <row r="288" spans="1:34">
      <c r="A288" s="6" t="s">
        <v>602</v>
      </c>
    </row>
    <row r="289" spans="1:34"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spans="1:34">
      <c r="A290" t="s">
        <v>603</v>
      </c>
    </row>
    <row r="291" spans="1:34">
      <c r="A291" t="s">
        <v>565</v>
      </c>
      <c r="B291" t="s">
        <v>604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2">
        <v>4.274</v>
      </c>
      <c r="T291" s="52">
        <v>3.53</v>
      </c>
      <c r="U291" s="52">
        <v>3.456</v>
      </c>
      <c r="V291" s="52">
        <v>3.5609999999999999</v>
      </c>
      <c r="W291" s="52">
        <v>3.4870000000000001</v>
      </c>
      <c r="X291" s="52">
        <v>3.2909999999999999</v>
      </c>
      <c r="Y291" s="52">
        <v>3.762</v>
      </c>
      <c r="Z291" s="52">
        <v>3.5680000000000001</v>
      </c>
      <c r="AA291" s="52">
        <v>2.7639999999999998</v>
      </c>
      <c r="AB291" s="52">
        <v>-3.2669999999999999</v>
      </c>
      <c r="AC291" s="52">
        <v>6.0259999999999998</v>
      </c>
      <c r="AD291" s="52">
        <v>4.415</v>
      </c>
      <c r="AE291" s="52">
        <v>3.5129999999999999</v>
      </c>
      <c r="AF291" s="52">
        <v>3.3740000000000001</v>
      </c>
      <c r="AG291" s="52">
        <v>3.335</v>
      </c>
      <c r="AH291" s="52">
        <v>3.2959999999999998</v>
      </c>
    </row>
    <row r="292" spans="1:34">
      <c r="B292" t="s">
        <v>605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2">
        <v>3.0579999999999998</v>
      </c>
      <c r="T292" s="52">
        <v>2.4700000000000002</v>
      </c>
      <c r="U292" s="52">
        <v>2.621</v>
      </c>
      <c r="V292" s="52">
        <v>2.8620000000000001</v>
      </c>
      <c r="W292" s="52">
        <v>2.911</v>
      </c>
      <c r="X292" s="52">
        <v>2.62</v>
      </c>
      <c r="Y292" s="52">
        <v>3.25</v>
      </c>
      <c r="Z292" s="52">
        <v>3.1240000000000001</v>
      </c>
      <c r="AA292" s="52">
        <v>2.38</v>
      </c>
      <c r="AB292" s="52">
        <v>-3.6419999999999999</v>
      </c>
      <c r="AC292" s="52">
        <v>5.7619999999999996</v>
      </c>
      <c r="AD292" s="52">
        <v>4.1219999999999999</v>
      </c>
      <c r="AE292" s="52">
        <v>2.9169999999999998</v>
      </c>
      <c r="AF292" s="52">
        <v>2.77</v>
      </c>
      <c r="AG292" s="52">
        <v>2.72</v>
      </c>
      <c r="AH292" s="52">
        <v>2.6840000000000002</v>
      </c>
    </row>
    <row r="293" spans="1:34">
      <c r="X293" s="10">
        <f>X292/100</f>
        <v>2.6200000000000001E-2</v>
      </c>
      <c r="Y293" s="10">
        <f t="shared" ref="Y293:AG293" si="563">Y292/100</f>
        <v>3.2500000000000001E-2</v>
      </c>
      <c r="Z293" s="10">
        <f t="shared" si="563"/>
        <v>3.124E-2</v>
      </c>
      <c r="AA293" s="10">
        <f t="shared" si="563"/>
        <v>2.3799999999999998E-2</v>
      </c>
      <c r="AB293" s="10">
        <f t="shared" si="563"/>
        <v>-3.6420000000000001E-2</v>
      </c>
      <c r="AC293" s="10">
        <f t="shared" si="563"/>
        <v>5.7619999999999998E-2</v>
      </c>
      <c r="AD293" s="10">
        <f t="shared" si="563"/>
        <v>4.122E-2</v>
      </c>
      <c r="AE293" s="10">
        <f t="shared" si="563"/>
        <v>2.9169999999999998E-2</v>
      </c>
      <c r="AF293" s="10">
        <f t="shared" si="563"/>
        <v>2.7699999999999999E-2</v>
      </c>
      <c r="AG293" s="10">
        <f t="shared" si="563"/>
        <v>2.7200000000000002E-2</v>
      </c>
      <c r="AH293" s="10">
        <f>AH292/100</f>
        <v>2.6840000000000003E-2</v>
      </c>
    </row>
    <row r="294" spans="1:34" s="52" customFormat="1"/>
    <row r="295" spans="1:34">
      <c r="A295" t="s">
        <v>606</v>
      </c>
      <c r="B295" t="s">
        <v>604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2">
        <v>5.0330000000000004</v>
      </c>
      <c r="T295" s="52">
        <v>4.0430000000000001</v>
      </c>
      <c r="U295" s="52">
        <v>3.5910000000000002</v>
      </c>
      <c r="V295" s="52">
        <v>3.1960000000000002</v>
      </c>
      <c r="W295" s="52">
        <v>2.71</v>
      </c>
      <c r="X295" s="52">
        <v>2.6960000000000002</v>
      </c>
      <c r="Y295" s="52">
        <v>3.22</v>
      </c>
      <c r="Z295" s="52">
        <v>3.585</v>
      </c>
      <c r="AA295" s="52">
        <v>3.4750000000000001</v>
      </c>
      <c r="AB295" s="52">
        <v>3.1949999999999998</v>
      </c>
      <c r="AC295" s="52">
        <v>3.496</v>
      </c>
      <c r="AD295" s="52">
        <v>3.24</v>
      </c>
      <c r="AE295" s="52">
        <v>3.1070000000000002</v>
      </c>
      <c r="AF295" s="52">
        <v>3.1030000000000002</v>
      </c>
      <c r="AG295" s="52">
        <v>3.0779999999999998</v>
      </c>
      <c r="AH295" s="52">
        <v>3.0489999999999999</v>
      </c>
    </row>
    <row r="296" spans="1:34">
      <c r="A296" t="s">
        <v>565</v>
      </c>
      <c r="C296" s="48">
        <f t="shared" ref="C296" si="564">C295/100</f>
        <v>0.16022999999999998</v>
      </c>
      <c r="D296" s="48">
        <f t="shared" ref="D296" si="565">D295/100</f>
        <v>9.307E-2</v>
      </c>
      <c r="E296" s="48">
        <f t="shared" ref="E296" si="566">E295/100</f>
        <v>6.5090000000000009E-2</v>
      </c>
      <c r="F296" s="48">
        <f t="shared" ref="F296" si="567">F295/100</f>
        <v>6.3060000000000005E-2</v>
      </c>
      <c r="G296" s="48">
        <f t="shared" ref="G296" si="568">G295/100</f>
        <v>6.1589999999999999E-2</v>
      </c>
      <c r="H296" s="48">
        <f t="shared" ref="H296" si="569">H295/100</f>
        <v>4.8369999999999996E-2</v>
      </c>
      <c r="I296" s="48">
        <f t="shared" ref="I296" si="570">I295/100</f>
        <v>4.5560000000000003E-2</v>
      </c>
      <c r="J296" s="48">
        <f t="shared" ref="J296" si="571">J295/100</f>
        <v>3.6309999999999995E-2</v>
      </c>
      <c r="K296" s="48">
        <f t="shared" ref="K296" si="572">K295/100</f>
        <v>3.8710000000000001E-2</v>
      </c>
      <c r="L296" s="48">
        <f t="shared" ref="L296" si="573">L295/100</f>
        <v>3.771E-2</v>
      </c>
      <c r="M296" s="48">
        <f t="shared" ref="M296" si="574">M295/100</f>
        <v>4.0229999999999995E-2</v>
      </c>
      <c r="N296" s="48">
        <f t="shared" ref="N296" si="575">N295/100</f>
        <v>4.0170000000000004E-2</v>
      </c>
      <c r="O296" s="48">
        <f t="shared" ref="O296" si="576">O295/100</f>
        <v>4.2819999999999997E-2</v>
      </c>
      <c r="P296" s="48">
        <f t="shared" ref="P296" si="577">P295/100</f>
        <v>6.3E-2</v>
      </c>
      <c r="Q296" s="48">
        <f t="shared" ref="Q296" si="578">Q295/100</f>
        <v>2.7459999999999998E-2</v>
      </c>
      <c r="R296" s="48">
        <f t="shared" ref="R296" si="579">R295/100</f>
        <v>3.6929999999999998E-2</v>
      </c>
      <c r="S296" s="48">
        <f t="shared" ref="S296" si="580">S295/100</f>
        <v>5.0330000000000007E-2</v>
      </c>
      <c r="T296" s="48">
        <f t="shared" ref="T296:X296" si="581">T295/100</f>
        <v>4.0430000000000001E-2</v>
      </c>
      <c r="U296" s="48">
        <f t="shared" si="581"/>
        <v>3.5910000000000004E-2</v>
      </c>
      <c r="V296" s="48">
        <f t="shared" si="581"/>
        <v>3.1960000000000002E-2</v>
      </c>
      <c r="W296" s="48">
        <f t="shared" si="581"/>
        <v>2.7099999999999999E-2</v>
      </c>
      <c r="X296" s="48">
        <f t="shared" si="581"/>
        <v>2.6960000000000001E-2</v>
      </c>
      <c r="Y296" s="48">
        <f>Y295/100</f>
        <v>3.2199999999999999E-2</v>
      </c>
      <c r="Z296" s="48">
        <f t="shared" ref="Z296:AH296" si="582">Z295/100</f>
        <v>3.585E-2</v>
      </c>
      <c r="AA296" s="48">
        <f t="shared" si="582"/>
        <v>3.4750000000000003E-2</v>
      </c>
      <c r="AB296" s="48">
        <f t="shared" si="582"/>
        <v>3.1949999999999999E-2</v>
      </c>
      <c r="AC296" s="48">
        <f t="shared" si="582"/>
        <v>3.4959999999999998E-2</v>
      </c>
      <c r="AD296" s="48">
        <f t="shared" si="582"/>
        <v>3.2400000000000005E-2</v>
      </c>
      <c r="AE296" s="48">
        <f t="shared" si="582"/>
        <v>3.107E-2</v>
      </c>
      <c r="AF296" s="48">
        <f t="shared" si="582"/>
        <v>3.1030000000000002E-2</v>
      </c>
      <c r="AG296" s="48">
        <f t="shared" si="582"/>
        <v>3.0779999999999998E-2</v>
      </c>
      <c r="AH296" s="48">
        <f t="shared" si="582"/>
        <v>3.049E-2</v>
      </c>
    </row>
    <row r="297" spans="1:34">
      <c r="C297" s="48">
        <f t="shared" ref="C297:S297" si="583">C235</f>
        <v>0.15154999999999999</v>
      </c>
      <c r="D297" s="48">
        <f t="shared" si="583"/>
        <v>9.336000000000011E-2</v>
      </c>
      <c r="E297" s="48">
        <f t="shared" si="583"/>
        <v>6.520999999999999E-2</v>
      </c>
      <c r="F297" s="48">
        <f t="shared" si="583"/>
        <v>6.3159999999999883E-2</v>
      </c>
      <c r="G297" s="48">
        <f t="shared" si="583"/>
        <v>6.1760000000000037E-2</v>
      </c>
      <c r="H297" s="48">
        <f t="shared" si="583"/>
        <v>4.8280000000000101E-2</v>
      </c>
      <c r="I297" s="48">
        <f t="shared" si="583"/>
        <v>4.5690000000000008E-2</v>
      </c>
      <c r="J297" s="48">
        <f t="shared" si="583"/>
        <v>3.6399999999999988E-2</v>
      </c>
      <c r="K297" s="48">
        <f t="shared" si="583"/>
        <v>3.8850000000000051E-2</v>
      </c>
      <c r="L297" s="48">
        <f t="shared" si="583"/>
        <v>3.7770000000000081E-2</v>
      </c>
      <c r="M297" s="48">
        <f t="shared" si="583"/>
        <v>4.0350000000000108E-2</v>
      </c>
      <c r="N297" s="48">
        <f t="shared" si="583"/>
        <v>4.0340000000000042E-2</v>
      </c>
      <c r="O297" s="48">
        <f t="shared" si="583"/>
        <v>4.2729999999999935E-2</v>
      </c>
      <c r="P297" s="48">
        <f t="shared" si="583"/>
        <v>6.3690000000000024E-2</v>
      </c>
      <c r="Q297" s="48">
        <f t="shared" si="583"/>
        <v>2.7530000000000054E-2</v>
      </c>
      <c r="R297" s="48">
        <f t="shared" si="583"/>
        <v>3.7230000000000096E-2</v>
      </c>
      <c r="S297" s="48">
        <f t="shared" si="583"/>
        <v>5.0380000000000091E-2</v>
      </c>
      <c r="T297" s="48">
        <f t="shared" ref="T297:X297" si="584">T235</f>
        <v>4.0410000000000057E-2</v>
      </c>
      <c r="U297" s="48">
        <f t="shared" si="584"/>
        <v>3.5879999999999912E-2</v>
      </c>
      <c r="V297" s="48">
        <f t="shared" si="584"/>
        <v>3.1910000000000105E-2</v>
      </c>
      <c r="W297" s="48">
        <f t="shared" si="584"/>
        <v>2.7079999999999993E-2</v>
      </c>
      <c r="X297" s="48">
        <f t="shared" si="584"/>
        <v>2.6960000000000095E-2</v>
      </c>
      <c r="Y297" s="48">
        <f>Y235</f>
        <v>3.2200000000000006E-2</v>
      </c>
      <c r="Z297" s="48">
        <f t="shared" ref="Z297:AH297" si="585">Z235</f>
        <v>3.5849999999999937E-2</v>
      </c>
      <c r="AA297" s="48">
        <f t="shared" si="585"/>
        <v>3.4750000000000059E-2</v>
      </c>
      <c r="AB297" s="48">
        <f t="shared" si="585"/>
        <v>3.1949999999999923E-2</v>
      </c>
      <c r="AC297" s="48">
        <f t="shared" si="585"/>
        <v>3.4960000000000102E-2</v>
      </c>
      <c r="AD297" s="48">
        <f t="shared" si="585"/>
        <v>3.2399999999999984E-2</v>
      </c>
      <c r="AE297" s="48">
        <f t="shared" si="585"/>
        <v>3.1069999999999931E-2</v>
      </c>
      <c r="AF297" s="48">
        <f t="shared" si="585"/>
        <v>3.1029999999999891E-2</v>
      </c>
      <c r="AG297" s="48">
        <f t="shared" si="585"/>
        <v>3.078000000000003E-2</v>
      </c>
      <c r="AH297" s="48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157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2" hidden="1" customWidth="1"/>
    <col min="26" max="28" width="9.140625" hidden="1" customWidth="1"/>
    <col min="29" max="29" width="0" hidden="1" customWidth="1"/>
  </cols>
  <sheetData>
    <row r="1" spans="1:34" ht="15">
      <c r="A1" s="1" t="s">
        <v>409</v>
      </c>
      <c r="B1" s="23"/>
    </row>
    <row r="2" spans="1:34">
      <c r="B2" s="23"/>
      <c r="C2" s="6" t="s">
        <v>0</v>
      </c>
      <c r="D2" s="6">
        <v>1995</v>
      </c>
      <c r="E2" s="6">
        <v>1996</v>
      </c>
      <c r="F2" s="6">
        <v>1997</v>
      </c>
      <c r="G2" s="6">
        <v>1998</v>
      </c>
      <c r="H2" s="6">
        <v>1999</v>
      </c>
      <c r="I2" s="6">
        <v>2000</v>
      </c>
      <c r="J2" s="6">
        <v>2001</v>
      </c>
      <c r="K2" s="6">
        <v>2002</v>
      </c>
      <c r="L2" s="6">
        <v>2003</v>
      </c>
      <c r="M2" s="6">
        <v>2004</v>
      </c>
      <c r="N2" s="6">
        <v>2005</v>
      </c>
      <c r="O2" s="6">
        <v>2006</v>
      </c>
      <c r="P2" s="6">
        <v>2007</v>
      </c>
      <c r="Q2" s="6">
        <v>2008</v>
      </c>
      <c r="R2" s="6">
        <v>2009</v>
      </c>
      <c r="S2" s="6">
        <v>2010</v>
      </c>
      <c r="T2" s="6">
        <v>2011</v>
      </c>
      <c r="U2" s="6">
        <v>2012</v>
      </c>
      <c r="V2" s="6">
        <v>2013</v>
      </c>
      <c r="W2" s="6">
        <v>2014</v>
      </c>
      <c r="X2" s="6">
        <v>2015</v>
      </c>
      <c r="Y2" s="6">
        <v>2016</v>
      </c>
      <c r="Z2" s="6">
        <v>2017</v>
      </c>
      <c r="AA2" s="6">
        <v>2018</v>
      </c>
      <c r="AB2" s="6">
        <v>2019</v>
      </c>
      <c r="AC2" s="6">
        <v>2020</v>
      </c>
      <c r="AD2" s="6">
        <v>2021</v>
      </c>
      <c r="AE2" s="6">
        <v>2022</v>
      </c>
      <c r="AF2" s="6">
        <v>2023</v>
      </c>
      <c r="AG2" s="6">
        <v>2024</v>
      </c>
      <c r="AH2" s="6">
        <v>2025</v>
      </c>
    </row>
    <row r="3" spans="1:34">
      <c r="A3">
        <v>1</v>
      </c>
      <c r="B3" s="35" t="s">
        <v>410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2">
        <v>332.49</v>
      </c>
      <c r="Z3" s="52">
        <v>454.05</v>
      </c>
      <c r="AA3" s="52">
        <v>716.21</v>
      </c>
      <c r="AB3" s="52">
        <v>916.97</v>
      </c>
      <c r="AC3" s="52">
        <v>901.92</v>
      </c>
      <c r="AD3" s="52">
        <v>2694</v>
      </c>
      <c r="AE3">
        <v>1194</v>
      </c>
      <c r="AF3" s="52">
        <v>1220</v>
      </c>
      <c r="AG3">
        <v>1380</v>
      </c>
      <c r="AH3">
        <v>1441</v>
      </c>
    </row>
    <row r="4" spans="1:34">
      <c r="A4">
        <v>2</v>
      </c>
      <c r="B4" s="35" t="s">
        <v>411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2">
        <v>307.54000000000002</v>
      </c>
      <c r="Z4" s="52">
        <v>427.43</v>
      </c>
      <c r="AA4" s="52">
        <v>712.98</v>
      </c>
      <c r="AB4" s="52">
        <v>916.97</v>
      </c>
      <c r="AC4" s="52">
        <v>901.92</v>
      </c>
      <c r="AD4" s="52">
        <v>2694</v>
      </c>
      <c r="AE4">
        <v>1194</v>
      </c>
      <c r="AF4" s="52">
        <v>1220</v>
      </c>
      <c r="AG4">
        <v>1380</v>
      </c>
      <c r="AH4">
        <v>1441</v>
      </c>
    </row>
    <row r="5" spans="1:34">
      <c r="A5" s="52">
        <v>3</v>
      </c>
      <c r="B5" s="35" t="s">
        <v>412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2">
        <v>8824.52</v>
      </c>
      <c r="Z5" s="52">
        <v>9194.34</v>
      </c>
      <c r="AA5" s="52">
        <v>9492.78999999999</v>
      </c>
      <c r="AB5" s="52">
        <v>10519.4</v>
      </c>
      <c r="AC5" s="52">
        <v>12959.66</v>
      </c>
      <c r="AD5" s="52">
        <v>14419</v>
      </c>
      <c r="AE5">
        <v>14229</v>
      </c>
      <c r="AF5" s="52">
        <v>15468</v>
      </c>
      <c r="AG5">
        <v>16427</v>
      </c>
      <c r="AH5">
        <v>17551</v>
      </c>
    </row>
    <row r="6" spans="1:34">
      <c r="A6" s="52">
        <v>4</v>
      </c>
      <c r="B6" s="35" t="s">
        <v>413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2">
        <v>9675.5</v>
      </c>
      <c r="Z6" s="52">
        <v>10921.16</v>
      </c>
      <c r="AA6" s="52">
        <v>11822.15</v>
      </c>
      <c r="AB6" s="52">
        <v>12907.35</v>
      </c>
      <c r="AC6" s="52">
        <v>12407.02</v>
      </c>
      <c r="AD6" s="52">
        <v>14579</v>
      </c>
      <c r="AE6">
        <v>16482</v>
      </c>
      <c r="AF6" s="52">
        <v>17949</v>
      </c>
      <c r="AG6">
        <v>19412</v>
      </c>
      <c r="AH6">
        <v>20996</v>
      </c>
    </row>
    <row r="7" spans="1:34">
      <c r="A7" s="52">
        <v>5</v>
      </c>
      <c r="B7" s="35" t="s">
        <v>414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2">
        <v>566.91</v>
      </c>
      <c r="Z7" s="52">
        <v>715.77</v>
      </c>
      <c r="AA7" s="52">
        <v>648.21</v>
      </c>
      <c r="AB7" s="52">
        <v>544.39</v>
      </c>
      <c r="AC7" s="52">
        <v>627.33000000000004</v>
      </c>
      <c r="AD7" s="52">
        <v>785.37170000000003</v>
      </c>
      <c r="AE7">
        <v>937.71680000000003</v>
      </c>
      <c r="AF7" s="52">
        <v>1120.5830000000001</v>
      </c>
      <c r="AG7">
        <v>1326.7729999999999</v>
      </c>
      <c r="AH7">
        <v>1567.575</v>
      </c>
    </row>
    <row r="8" spans="1:34">
      <c r="A8" s="52">
        <v>6</v>
      </c>
      <c r="B8" s="35" t="s">
        <v>415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2">
        <v>2999.32</v>
      </c>
      <c r="Z8" s="52">
        <v>3308.87</v>
      </c>
      <c r="AA8" s="52">
        <v>3565.5</v>
      </c>
      <c r="AB8" s="52">
        <v>4137.01</v>
      </c>
      <c r="AC8" s="52">
        <v>4661.43</v>
      </c>
      <c r="AD8" s="52">
        <v>5584.2749999999996</v>
      </c>
      <c r="AE8">
        <v>6157.3850000000002</v>
      </c>
      <c r="AF8" s="52">
        <v>6583.9380000000001</v>
      </c>
      <c r="AG8">
        <v>6974.4449999999997</v>
      </c>
      <c r="AH8">
        <v>7340.366</v>
      </c>
    </row>
    <row r="9" spans="1:34">
      <c r="A9" s="52">
        <v>7</v>
      </c>
      <c r="B9" s="35" t="s">
        <v>416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2">
        <v>3146.9</v>
      </c>
      <c r="Z9" s="52">
        <v>3184.65</v>
      </c>
      <c r="AA9" s="52">
        <v>3268.62</v>
      </c>
      <c r="AB9" s="52">
        <v>3443.56</v>
      </c>
      <c r="AC9" s="52">
        <v>3731.51</v>
      </c>
      <c r="AD9" s="52">
        <v>4217</v>
      </c>
      <c r="AE9">
        <v>3999</v>
      </c>
      <c r="AF9" s="52">
        <v>4610</v>
      </c>
      <c r="AG9">
        <v>4910</v>
      </c>
      <c r="AH9">
        <v>5270</v>
      </c>
    </row>
    <row r="10" spans="1:34">
      <c r="A10" s="52">
        <v>8</v>
      </c>
      <c r="B10" s="35" t="s">
        <v>417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2">
        <v>27340.37</v>
      </c>
      <c r="Z10" s="52">
        <v>30932.33</v>
      </c>
      <c r="AA10" s="52">
        <v>33531.879999999997</v>
      </c>
      <c r="AB10" s="52">
        <v>37746.699999999997</v>
      </c>
      <c r="AC10" s="52">
        <v>42110.94</v>
      </c>
      <c r="AD10" s="52">
        <v>47303.89</v>
      </c>
      <c r="AE10">
        <v>49845.02</v>
      </c>
      <c r="AF10" s="52">
        <v>52656.03</v>
      </c>
      <c r="AG10">
        <v>56183.03</v>
      </c>
      <c r="AH10">
        <v>59517.98</v>
      </c>
    </row>
    <row r="11" spans="1:34">
      <c r="A11" s="52">
        <v>9</v>
      </c>
      <c r="B11" s="35" t="s">
        <v>418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2">
        <v>2383.1999999999998</v>
      </c>
      <c r="Z11" s="52">
        <v>2698.73</v>
      </c>
      <c r="AA11" s="52">
        <v>2850.81</v>
      </c>
      <c r="AB11" s="52">
        <v>3252.91</v>
      </c>
      <c r="AC11" s="52">
        <v>3732.59</v>
      </c>
      <c r="AD11" s="52">
        <v>4420.9480000000003</v>
      </c>
      <c r="AE11">
        <v>4830.1499999999996</v>
      </c>
      <c r="AF11" s="52">
        <v>5139.0129999999999</v>
      </c>
      <c r="AG11">
        <v>5420.4660000000003</v>
      </c>
      <c r="AH11">
        <v>5683.1319999999996</v>
      </c>
    </row>
    <row r="12" spans="1:34">
      <c r="A12" s="52">
        <v>10</v>
      </c>
      <c r="B12" s="35" t="s">
        <v>419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2">
        <v>1.0213000000000001</v>
      </c>
      <c r="Z12" s="52">
        <v>1.083</v>
      </c>
      <c r="AA12" s="52">
        <v>1.1113</v>
      </c>
      <c r="AB12" s="52">
        <v>1.1652</v>
      </c>
      <c r="AC12" s="52">
        <v>1.2259</v>
      </c>
      <c r="AD12" s="52">
        <v>1.335005</v>
      </c>
      <c r="AE12">
        <v>1.3950800000000001</v>
      </c>
      <c r="AF12" s="52">
        <v>1.436933</v>
      </c>
      <c r="AG12">
        <v>1.4800409999999999</v>
      </c>
      <c r="AH12">
        <v>1.5244420000000001</v>
      </c>
    </row>
    <row r="13" spans="1:34">
      <c r="A13" s="52">
        <v>11</v>
      </c>
      <c r="B13" s="35" t="s">
        <v>420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2">
        <v>1.0382</v>
      </c>
      <c r="Z13" s="52">
        <v>1.1079000000000001</v>
      </c>
      <c r="AA13" s="52">
        <v>1.1247</v>
      </c>
      <c r="AB13" s="52">
        <v>1.2034</v>
      </c>
      <c r="AC13" s="52">
        <v>1.2323999999999999</v>
      </c>
      <c r="AD13" s="52">
        <v>1.377823</v>
      </c>
      <c r="AE13">
        <v>1.412269</v>
      </c>
      <c r="AF13" s="52">
        <v>1.454637</v>
      </c>
      <c r="AG13">
        <v>1.4982759999999999</v>
      </c>
      <c r="AH13">
        <v>1.5432239999999999</v>
      </c>
    </row>
    <row r="14" spans="1:34">
      <c r="A14" s="52">
        <v>12</v>
      </c>
      <c r="B14" s="35" t="s">
        <v>421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2">
        <v>1.0269999999999999</v>
      </c>
      <c r="Z14" s="52">
        <v>1.06</v>
      </c>
      <c r="AA14" s="52">
        <v>1.0980000000000001</v>
      </c>
      <c r="AB14" s="52">
        <v>1.1362000000000001</v>
      </c>
      <c r="AC14" s="52">
        <v>1.1725000000000001</v>
      </c>
      <c r="AD14" s="52">
        <v>1.2121310000000001</v>
      </c>
      <c r="AE14">
        <v>1.2505550000000001</v>
      </c>
      <c r="AF14" s="52">
        <v>1.289822</v>
      </c>
      <c r="AG14">
        <v>1.330452</v>
      </c>
      <c r="AH14">
        <v>1.3723609999999999</v>
      </c>
    </row>
    <row r="15" spans="1:34">
      <c r="A15" s="52">
        <v>13</v>
      </c>
      <c r="B15" s="35" t="s">
        <v>422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2">
        <v>367.19</v>
      </c>
      <c r="Z15" s="52">
        <v>229.43</v>
      </c>
      <c r="AA15" s="52">
        <v>205.73</v>
      </c>
      <c r="AB15" s="52">
        <v>206.12</v>
      </c>
      <c r="AC15" s="52">
        <v>207.9</v>
      </c>
      <c r="AD15" s="52">
        <v>480</v>
      </c>
      <c r="AE15">
        <v>300</v>
      </c>
      <c r="AF15" s="52">
        <v>250</v>
      </c>
      <c r="AG15">
        <v>250</v>
      </c>
      <c r="AH15">
        <v>250</v>
      </c>
    </row>
    <row r="16" spans="1:34">
      <c r="A16" s="52">
        <v>14</v>
      </c>
      <c r="B16" s="35" t="s">
        <v>423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2">
        <v>4122.26</v>
      </c>
      <c r="Z16" s="52">
        <v>5719.41</v>
      </c>
      <c r="AA16" s="52">
        <v>6925.93</v>
      </c>
      <c r="AB16" s="52">
        <v>8323.31</v>
      </c>
      <c r="AC16" s="52">
        <v>9927.1</v>
      </c>
      <c r="AD16" s="52">
        <v>11846.64</v>
      </c>
      <c r="AE16">
        <v>14351.44</v>
      </c>
      <c r="AF16" s="52">
        <v>17350.77</v>
      </c>
      <c r="AG16">
        <v>20770.669999999998</v>
      </c>
      <c r="AH16">
        <v>24818.52</v>
      </c>
    </row>
    <row r="17" spans="1:34">
      <c r="A17" s="52">
        <v>15</v>
      </c>
      <c r="B17" s="35" t="s">
        <v>424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2">
        <v>945.42</v>
      </c>
      <c r="Z17" s="52">
        <v>940.51</v>
      </c>
      <c r="AA17" s="52">
        <v>1489.54</v>
      </c>
      <c r="AB17" s="52">
        <v>1386.72</v>
      </c>
      <c r="AC17" s="52">
        <v>1487.02</v>
      </c>
      <c r="AD17" s="52">
        <v>3012.02</v>
      </c>
      <c r="AE17">
        <v>2664.02</v>
      </c>
      <c r="AF17" s="52">
        <v>2477.02</v>
      </c>
      <c r="AG17">
        <v>2421.02</v>
      </c>
      <c r="AH17">
        <v>2426.02</v>
      </c>
    </row>
    <row r="18" spans="1:34">
      <c r="A18" s="52">
        <v>16</v>
      </c>
      <c r="B18" s="35" t="s">
        <v>425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2">
        <v>506.46</v>
      </c>
      <c r="Z18" s="52">
        <v>477.15</v>
      </c>
      <c r="AA18" s="52">
        <v>646.46</v>
      </c>
      <c r="AB18" s="52">
        <v>1049.1600000000001</v>
      </c>
      <c r="AC18" s="52">
        <v>1899.73</v>
      </c>
      <c r="AD18" s="52">
        <v>1854.73</v>
      </c>
      <c r="AE18" s="52">
        <v>1809.73</v>
      </c>
      <c r="AF18" s="52">
        <v>1764.73</v>
      </c>
      <c r="AG18" s="52">
        <v>1719.73</v>
      </c>
      <c r="AH18">
        <v>1674.73</v>
      </c>
    </row>
    <row r="19" spans="1:34">
      <c r="A19" s="52">
        <v>17</v>
      </c>
      <c r="B19" s="35" t="s">
        <v>426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2">
        <v>19360.490000000002</v>
      </c>
      <c r="Z19" s="52">
        <v>22352.32</v>
      </c>
      <c r="AA19" s="52">
        <v>26545.84</v>
      </c>
      <c r="AB19" s="52">
        <v>31970.91</v>
      </c>
      <c r="AC19" s="52">
        <v>38686.65</v>
      </c>
      <c r="AD19" s="52">
        <v>41895.39</v>
      </c>
      <c r="AE19">
        <v>48688.14</v>
      </c>
      <c r="AF19" s="52">
        <v>56626.48</v>
      </c>
      <c r="AG19">
        <v>65322.74</v>
      </c>
      <c r="AH19">
        <v>75526.78</v>
      </c>
    </row>
    <row r="20" spans="1:34">
      <c r="A20" s="52">
        <v>18</v>
      </c>
      <c r="B20" s="35" t="s">
        <v>427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2">
        <v>1558.82</v>
      </c>
      <c r="Z20" s="52">
        <v>1731.93</v>
      </c>
      <c r="AA20" s="52">
        <v>1868.03</v>
      </c>
      <c r="AB20" s="52">
        <v>3062.37</v>
      </c>
      <c r="AC20" s="52">
        <v>3154.07</v>
      </c>
      <c r="AD20" s="52">
        <v>2470.212</v>
      </c>
      <c r="AE20">
        <v>3449.721</v>
      </c>
      <c r="AF20" s="52">
        <v>4684.232</v>
      </c>
      <c r="AG20">
        <v>6103.192</v>
      </c>
      <c r="AH20">
        <v>7958.5209999999997</v>
      </c>
    </row>
    <row r="21" spans="1:34">
      <c r="A21" s="52">
        <v>19</v>
      </c>
      <c r="B21" s="35" t="s">
        <v>428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2">
        <v>2498.65</v>
      </c>
      <c r="Z21" s="52">
        <v>2863.2</v>
      </c>
      <c r="AA21" s="52">
        <v>3250.5</v>
      </c>
      <c r="AB21" s="52">
        <v>4155</v>
      </c>
      <c r="AC21" s="52">
        <v>6145.3</v>
      </c>
      <c r="AD21" s="52">
        <v>5837.7150000000001</v>
      </c>
      <c r="AE21">
        <v>7091.2969999999996</v>
      </c>
      <c r="AF21" s="52">
        <v>8431.2970000000005</v>
      </c>
      <c r="AG21">
        <v>9871.2970000000005</v>
      </c>
      <c r="AH21">
        <v>11311.3</v>
      </c>
    </row>
    <row r="22" spans="1:34">
      <c r="A22" s="52">
        <v>20</v>
      </c>
      <c r="B22" s="35" t="s">
        <v>429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>
        <v>0</v>
      </c>
      <c r="AF22" s="52">
        <v>0</v>
      </c>
      <c r="AG22">
        <v>0</v>
      </c>
      <c r="AH22">
        <v>0</v>
      </c>
    </row>
    <row r="23" spans="1:34">
      <c r="A23" s="52">
        <v>21</v>
      </c>
      <c r="B23" s="35" t="s">
        <v>430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2">
        <v>-24.95</v>
      </c>
      <c r="Z23" s="52">
        <v>-26.62</v>
      </c>
      <c r="AA23" s="52">
        <v>-3.23</v>
      </c>
      <c r="AB23" s="52">
        <v>0</v>
      </c>
      <c r="AC23" s="52">
        <v>0</v>
      </c>
      <c r="AD23" s="52">
        <v>0</v>
      </c>
      <c r="AE23">
        <v>0</v>
      </c>
      <c r="AF23" s="52">
        <v>0</v>
      </c>
      <c r="AG23">
        <v>0</v>
      </c>
      <c r="AH23">
        <v>0</v>
      </c>
    </row>
    <row r="24" spans="1:34">
      <c r="A24" s="52">
        <v>22</v>
      </c>
      <c r="B24" s="35" t="s">
        <v>431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2">
        <v>557.85623870145503</v>
      </c>
      <c r="Z24" s="52">
        <v>709.03541250546198</v>
      </c>
      <c r="AA24" s="52">
        <v>631.62221602169598</v>
      </c>
      <c r="AB24" s="52">
        <v>608.226568769251</v>
      </c>
      <c r="AC24" s="52">
        <v>1263.90020793895</v>
      </c>
      <c r="AD24" s="52">
        <v>2266.5709999999999</v>
      </c>
      <c r="AE24">
        <v>1727.662</v>
      </c>
      <c r="AF24" s="52">
        <v>1612.4849999999999</v>
      </c>
      <c r="AG24">
        <v>1596.36</v>
      </c>
      <c r="AH24">
        <v>1546.6949999999999</v>
      </c>
    </row>
    <row r="25" spans="1:34">
      <c r="A25" s="52">
        <v>23</v>
      </c>
      <c r="B25" s="35" t="s">
        <v>432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2">
        <v>1080.5999999999999</v>
      </c>
      <c r="Z25" s="52">
        <v>1252.1099999999999</v>
      </c>
      <c r="AA25" s="52">
        <v>1455.31</v>
      </c>
      <c r="AB25" s="52">
        <v>1386.7</v>
      </c>
      <c r="AC25" s="52">
        <v>5264.35</v>
      </c>
      <c r="AD25" s="52">
        <v>5274</v>
      </c>
      <c r="AE25">
        <v>3104</v>
      </c>
      <c r="AF25" s="52">
        <v>2100</v>
      </c>
      <c r="AG25">
        <v>2000</v>
      </c>
      <c r="AH25">
        <v>2000</v>
      </c>
    </row>
    <row r="26" spans="1:34">
      <c r="A26" s="52">
        <v>24</v>
      </c>
      <c r="B26" s="35" t="s">
        <v>433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2">
        <v>28.04</v>
      </c>
      <c r="Z26" s="52">
        <v>28.1</v>
      </c>
      <c r="AA26" s="52">
        <v>37.58</v>
      </c>
      <c r="AB26" s="52">
        <v>125.72</v>
      </c>
      <c r="AC26" s="52">
        <v>45.03</v>
      </c>
      <c r="AD26" s="52">
        <v>214</v>
      </c>
      <c r="AE26">
        <v>262</v>
      </c>
      <c r="AF26" s="52">
        <v>280</v>
      </c>
      <c r="AG26">
        <v>290</v>
      </c>
      <c r="AH26">
        <v>290</v>
      </c>
    </row>
    <row r="27" spans="1:34">
      <c r="A27" s="52">
        <v>25</v>
      </c>
      <c r="B27" s="35" t="s">
        <v>434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2">
        <v>1394.01</v>
      </c>
      <c r="Z27" s="52">
        <v>1535.75</v>
      </c>
      <c r="AA27" s="52">
        <v>1583.8</v>
      </c>
      <c r="AB27" s="52">
        <v>1658.7</v>
      </c>
      <c r="AC27" s="52">
        <v>1880.71</v>
      </c>
      <c r="AD27" s="52">
        <v>2240</v>
      </c>
      <c r="AE27">
        <v>1995</v>
      </c>
      <c r="AF27" s="52">
        <v>2260</v>
      </c>
      <c r="AG27">
        <v>2340</v>
      </c>
      <c r="AH27">
        <v>2490</v>
      </c>
    </row>
    <row r="28" spans="1:34">
      <c r="A28" s="52">
        <v>26</v>
      </c>
      <c r="B28" s="35" t="s">
        <v>435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2">
        <v>1320.3</v>
      </c>
      <c r="Z28" s="52">
        <v>1562.6</v>
      </c>
      <c r="AA28" s="52">
        <v>1767.1</v>
      </c>
      <c r="AB28" s="52">
        <v>2273.1</v>
      </c>
      <c r="AC28" s="52">
        <v>1517.8</v>
      </c>
      <c r="AD28" s="52">
        <v>1794.9159999999999</v>
      </c>
      <c r="AE28">
        <v>1988.2280000000001</v>
      </c>
      <c r="AF28" s="52">
        <v>2160.5079999999998</v>
      </c>
      <c r="AG28">
        <v>2341.0410000000002</v>
      </c>
      <c r="AH28">
        <v>2536.6579999999999</v>
      </c>
    </row>
    <row r="29" spans="1:34">
      <c r="A29" s="52">
        <v>27</v>
      </c>
      <c r="B29" s="35" t="s">
        <v>436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2">
        <v>1096.96</v>
      </c>
      <c r="Z29" s="52">
        <v>1049.46</v>
      </c>
      <c r="AA29" s="52">
        <v>1056.6500000000001</v>
      </c>
      <c r="AB29" s="52">
        <v>1150.22</v>
      </c>
      <c r="AC29" s="52">
        <v>1195.58</v>
      </c>
      <c r="AD29" s="52">
        <v>1595</v>
      </c>
      <c r="AE29">
        <v>1569</v>
      </c>
      <c r="AF29" s="52">
        <v>1770</v>
      </c>
      <c r="AG29">
        <v>1780</v>
      </c>
      <c r="AH29">
        <v>1830</v>
      </c>
    </row>
    <row r="30" spans="1:34" s="52" customFormat="1">
      <c r="A30" s="52">
        <v>28</v>
      </c>
      <c r="B30" s="35" t="s">
        <v>580</v>
      </c>
      <c r="C30" s="52" t="s">
        <v>578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16.2</v>
      </c>
      <c r="N30" s="52">
        <v>99.98</v>
      </c>
      <c r="O30" s="52">
        <v>526.9</v>
      </c>
      <c r="P30" s="52">
        <v>636</v>
      </c>
      <c r="Q30" s="52">
        <v>749.92</v>
      </c>
      <c r="R30" s="52">
        <v>944</v>
      </c>
      <c r="S30" s="52">
        <v>1001.4</v>
      </c>
      <c r="T30" s="52">
        <v>863.15</v>
      </c>
      <c r="U30" s="52">
        <v>935.76</v>
      </c>
      <c r="V30" s="52">
        <v>968.51</v>
      </c>
      <c r="W30" s="52">
        <v>1026.31</v>
      </c>
      <c r="X30" s="52">
        <v>956.91</v>
      </c>
      <c r="Y30" s="52">
        <v>1065.5899999999999</v>
      </c>
      <c r="Z30" s="52">
        <v>1015.83</v>
      </c>
      <c r="AA30" s="52">
        <v>1036.1600000000001</v>
      </c>
      <c r="AB30" s="52">
        <v>1145.82</v>
      </c>
      <c r="AC30" s="52">
        <v>1190.1400000000001</v>
      </c>
      <c r="AD30" s="52">
        <v>1575</v>
      </c>
      <c r="AE30" s="52">
        <v>1549</v>
      </c>
      <c r="AF30" s="52">
        <v>1750</v>
      </c>
      <c r="AG30" s="52">
        <v>1760</v>
      </c>
      <c r="AH30" s="52">
        <v>1810</v>
      </c>
    </row>
    <row r="31" spans="1:34" s="52" customFormat="1">
      <c r="A31" s="52">
        <v>29</v>
      </c>
      <c r="B31" s="35" t="s">
        <v>581</v>
      </c>
      <c r="C31" s="52" t="s">
        <v>579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10</v>
      </c>
      <c r="Q31" s="52">
        <v>22.4</v>
      </c>
      <c r="R31" s="52">
        <v>198.1</v>
      </c>
      <c r="S31" s="52">
        <v>26.8</v>
      </c>
      <c r="T31" s="52">
        <v>23.62</v>
      </c>
      <c r="U31" s="52">
        <v>8.6</v>
      </c>
      <c r="V31" s="52">
        <v>21.45</v>
      </c>
      <c r="W31" s="52">
        <v>25.8</v>
      </c>
      <c r="X31" s="52">
        <v>32.130000000000003</v>
      </c>
      <c r="Y31" s="52">
        <v>31.37</v>
      </c>
      <c r="Z31" s="52">
        <v>33.64</v>
      </c>
      <c r="AA31" s="52">
        <v>20.5</v>
      </c>
      <c r="AB31" s="52">
        <v>4.4000000000000004</v>
      </c>
      <c r="AC31" s="52">
        <v>5.43</v>
      </c>
      <c r="AD31" s="52">
        <v>20</v>
      </c>
      <c r="AE31" s="52">
        <v>20</v>
      </c>
      <c r="AF31" s="52">
        <v>20</v>
      </c>
      <c r="AG31" s="52">
        <v>20</v>
      </c>
      <c r="AH31" s="52">
        <v>20</v>
      </c>
    </row>
    <row r="32" spans="1:34">
      <c r="A32" s="52">
        <v>30</v>
      </c>
      <c r="B32" s="35" t="s">
        <v>437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2">
        <v>3393.69</v>
      </c>
      <c r="Z32" s="52">
        <v>3543.94</v>
      </c>
      <c r="AA32" s="52">
        <v>3731.48</v>
      </c>
      <c r="AB32" s="52">
        <v>4198.22</v>
      </c>
      <c r="AC32" s="52">
        <v>5574.96</v>
      </c>
      <c r="AD32" s="52">
        <v>5915</v>
      </c>
      <c r="AE32">
        <v>6084</v>
      </c>
      <c r="AF32" s="52">
        <v>6230</v>
      </c>
      <c r="AG32">
        <v>6670</v>
      </c>
      <c r="AH32">
        <v>7230</v>
      </c>
    </row>
    <row r="33" spans="1:34">
      <c r="A33" s="52">
        <v>31</v>
      </c>
      <c r="B33" s="35" t="s">
        <v>389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2">
        <v>7.9168202339652202E-3</v>
      </c>
      <c r="Z33" s="52">
        <v>-4.7403358841475E-2</v>
      </c>
      <c r="AA33" s="52">
        <v>-2.40009003458709E-2</v>
      </c>
      <c r="AB33" s="52">
        <v>-4.32973022452183E-2</v>
      </c>
      <c r="AC33" s="52">
        <v>-5.43536114481784E-2</v>
      </c>
      <c r="AD33" s="61">
        <v>3.5940899999999998E-2</v>
      </c>
      <c r="AE33">
        <v>4.8087100000000001E-2</v>
      </c>
      <c r="AF33" s="61">
        <v>3.8474799999999999E-3</v>
      </c>
      <c r="AG33" s="61">
        <v>1.3581000000000001E-3</v>
      </c>
      <c r="AH33">
        <v>1.17354E-3</v>
      </c>
    </row>
    <row r="34" spans="1:34">
      <c r="A34" s="52">
        <v>32</v>
      </c>
      <c r="B34" s="35" t="s">
        <v>438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2">
        <v>1752.89</v>
      </c>
      <c r="Z34" s="52">
        <v>1648.9</v>
      </c>
      <c r="AA34" s="52">
        <v>1684.82</v>
      </c>
      <c r="AB34" s="52">
        <v>1784.86</v>
      </c>
      <c r="AC34" s="52">
        <v>1850.8</v>
      </c>
      <c r="AD34" s="52">
        <v>1977</v>
      </c>
      <c r="AE34">
        <v>2004</v>
      </c>
      <c r="AF34" s="52">
        <v>2350</v>
      </c>
      <c r="AG34">
        <v>2570</v>
      </c>
      <c r="AH34">
        <v>2780</v>
      </c>
    </row>
    <row r="35" spans="1:34">
      <c r="A35" s="52">
        <v>33</v>
      </c>
      <c r="B35" s="35" t="s">
        <v>439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2">
        <v>10607.06</v>
      </c>
      <c r="Z35" s="52">
        <v>12131.96</v>
      </c>
      <c r="AA35" s="52">
        <v>12849.71</v>
      </c>
      <c r="AB35" s="52">
        <v>14999</v>
      </c>
      <c r="AC35" s="52">
        <v>18899.759999999998</v>
      </c>
      <c r="AD35" s="52">
        <v>21544.33</v>
      </c>
      <c r="AE35">
        <v>23874.62</v>
      </c>
      <c r="AF35" s="52">
        <v>26285.4</v>
      </c>
      <c r="AG35">
        <v>28674.15</v>
      </c>
      <c r="AH35">
        <v>30990.45</v>
      </c>
    </row>
    <row r="36" spans="1:34">
      <c r="A36" s="52">
        <v>34</v>
      </c>
      <c r="B36" s="35" t="s">
        <v>440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2">
        <v>3311.15</v>
      </c>
      <c r="Z36" s="52">
        <v>4253.6599999999899</v>
      </c>
      <c r="AA36" s="52">
        <v>4046.9199999999901</v>
      </c>
      <c r="AB36" s="52">
        <v>4945.41</v>
      </c>
      <c r="AC36" s="52">
        <v>6085.45999999999</v>
      </c>
      <c r="AD36" s="52">
        <v>7141.2650000000003</v>
      </c>
      <c r="AE36">
        <v>7743.2650000000003</v>
      </c>
      <c r="AF36" s="52">
        <v>8540.9989999999998</v>
      </c>
      <c r="AG36">
        <v>9332.7970000000005</v>
      </c>
      <c r="AH36">
        <v>10101.76</v>
      </c>
    </row>
    <row r="37" spans="1:34">
      <c r="A37" s="52">
        <v>35</v>
      </c>
      <c r="B37" s="35" t="s">
        <v>441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2">
        <v>559.07000000000005</v>
      </c>
      <c r="Z37" s="52">
        <v>994.49</v>
      </c>
      <c r="AA37" s="52">
        <v>735.55</v>
      </c>
      <c r="AB37" s="52">
        <v>236.94</v>
      </c>
      <c r="AC37" s="52">
        <v>204.04</v>
      </c>
      <c r="AD37" s="52">
        <v>155</v>
      </c>
      <c r="AE37">
        <v>205</v>
      </c>
      <c r="AF37" s="52">
        <v>250</v>
      </c>
      <c r="AG37">
        <v>250</v>
      </c>
      <c r="AH37">
        <v>250</v>
      </c>
    </row>
    <row r="38" spans="1:34">
      <c r="A38" s="52">
        <v>36</v>
      </c>
      <c r="B38" s="35" t="s">
        <v>442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2">
        <v>81.209999999999894</v>
      </c>
      <c r="Z38" s="52">
        <v>109.71</v>
      </c>
      <c r="AA38" s="52">
        <v>103.97</v>
      </c>
      <c r="AB38" s="52">
        <v>125.58</v>
      </c>
      <c r="AC38" s="52">
        <v>167.4</v>
      </c>
      <c r="AD38" s="52">
        <v>210</v>
      </c>
      <c r="AE38">
        <v>130</v>
      </c>
      <c r="AF38" s="52">
        <v>115</v>
      </c>
      <c r="AG38">
        <v>115</v>
      </c>
      <c r="AH38">
        <v>115</v>
      </c>
    </row>
    <row r="39" spans="1:34">
      <c r="A39" s="52">
        <v>37</v>
      </c>
      <c r="B39" s="35" t="s">
        <v>443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>
        <v>0</v>
      </c>
      <c r="AF39" s="52">
        <v>0</v>
      </c>
      <c r="AG39">
        <v>0</v>
      </c>
      <c r="AH39">
        <v>0</v>
      </c>
    </row>
    <row r="40" spans="1:34">
      <c r="A40" s="52">
        <v>38</v>
      </c>
      <c r="B40" s="35" t="s">
        <v>444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>
        <v>0</v>
      </c>
      <c r="AF40" s="52">
        <v>0</v>
      </c>
      <c r="AG40">
        <v>0</v>
      </c>
      <c r="AH40">
        <v>0</v>
      </c>
    </row>
    <row r="41" spans="1:34">
      <c r="A41" s="52">
        <v>39</v>
      </c>
      <c r="B41" s="35" t="s">
        <v>445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2">
        <v>9539.74</v>
      </c>
      <c r="Z41" s="52">
        <v>9998.1299999999901</v>
      </c>
      <c r="AA41" s="52">
        <v>11347.99</v>
      </c>
      <c r="AB41" s="52">
        <v>13067.45</v>
      </c>
      <c r="AC41" s="52">
        <v>16719.900000000001</v>
      </c>
      <c r="AD41" s="52">
        <v>19127.080000000002</v>
      </c>
      <c r="AE41">
        <v>22276.42</v>
      </c>
      <c r="AF41" s="52">
        <v>25773.74</v>
      </c>
      <c r="AG41">
        <v>29586.560000000001</v>
      </c>
      <c r="AH41">
        <v>33960.1</v>
      </c>
    </row>
    <row r="42" spans="1:34">
      <c r="A42" s="52">
        <v>40</v>
      </c>
      <c r="B42" s="35" t="s">
        <v>446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2">
        <v>4510.07</v>
      </c>
      <c r="Z42" s="52">
        <v>5091.9399999999996</v>
      </c>
      <c r="AA42" s="52">
        <v>5267.2</v>
      </c>
      <c r="AB42" s="52">
        <v>5492.11</v>
      </c>
      <c r="AC42" s="52">
        <v>7162.14</v>
      </c>
      <c r="AD42" s="52">
        <v>7905.5969999999998</v>
      </c>
      <c r="AE42">
        <v>8539.8629999999903</v>
      </c>
      <c r="AF42" s="52">
        <v>8821.9150000000009</v>
      </c>
      <c r="AG42">
        <v>9020.6319999999996</v>
      </c>
      <c r="AH42">
        <v>9199.7990000000009</v>
      </c>
    </row>
    <row r="43" spans="1:34">
      <c r="A43" s="52">
        <v>41</v>
      </c>
      <c r="B43" s="35" t="s">
        <v>447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2">
        <v>8619.76</v>
      </c>
      <c r="Z43" s="52">
        <v>10161.52</v>
      </c>
      <c r="AA43" s="52">
        <v>12289.77</v>
      </c>
      <c r="AB43" s="52">
        <v>15155.72</v>
      </c>
      <c r="AC43" s="52">
        <v>17969</v>
      </c>
      <c r="AD43" s="52">
        <v>19185.599999999999</v>
      </c>
      <c r="AE43">
        <v>20525.650000000001</v>
      </c>
      <c r="AF43" s="52">
        <v>22391.75</v>
      </c>
      <c r="AG43">
        <v>24291.53</v>
      </c>
      <c r="AH43">
        <v>26382.79</v>
      </c>
    </row>
    <row r="44" spans="1:34">
      <c r="A44" s="52">
        <v>42</v>
      </c>
      <c r="B44" s="35" t="s">
        <v>448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2">
        <v>530.89</v>
      </c>
      <c r="Z44" s="52">
        <v>756.62</v>
      </c>
      <c r="AA44" s="52">
        <v>986.45</v>
      </c>
      <c r="AB44" s="52">
        <v>1293.02</v>
      </c>
      <c r="AC44" s="52">
        <v>1899.73</v>
      </c>
      <c r="AD44" s="52">
        <v>1718.489</v>
      </c>
      <c r="AE44">
        <v>1632.5640000000001</v>
      </c>
      <c r="AF44" s="52">
        <v>1550.9359999999999</v>
      </c>
      <c r="AG44">
        <v>1473.3889999999999</v>
      </c>
      <c r="AH44">
        <v>1399.72</v>
      </c>
    </row>
    <row r="45" spans="1:34">
      <c r="A45" s="52">
        <v>43</v>
      </c>
      <c r="B45" s="35" t="s">
        <v>449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2">
        <v>-54.06</v>
      </c>
      <c r="Z45" s="52">
        <v>-68.489999999999995</v>
      </c>
      <c r="AA45" s="52">
        <v>356.31</v>
      </c>
      <c r="AB45" s="52">
        <v>-773.82</v>
      </c>
      <c r="AC45" s="52">
        <v>1725.35</v>
      </c>
      <c r="AD45" s="52">
        <v>-1000</v>
      </c>
      <c r="AE45">
        <v>0</v>
      </c>
      <c r="AF45" s="52">
        <v>0</v>
      </c>
      <c r="AG45">
        <v>0</v>
      </c>
      <c r="AH45">
        <v>0</v>
      </c>
    </row>
    <row r="46" spans="1:34">
      <c r="A46" s="52">
        <v>44</v>
      </c>
      <c r="B46" s="35" t="s">
        <v>450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2">
        <v>144.4</v>
      </c>
      <c r="Z46" s="52">
        <v>-22.03</v>
      </c>
      <c r="AA46" s="52">
        <v>-198.39</v>
      </c>
      <c r="AB46" s="52">
        <v>677.26</v>
      </c>
      <c r="AC46" s="52">
        <v>-3.71</v>
      </c>
      <c r="AD46" s="52">
        <v>-570</v>
      </c>
      <c r="AE46">
        <v>303</v>
      </c>
      <c r="AF46" s="52">
        <v>142</v>
      </c>
      <c r="AG46">
        <v>11</v>
      </c>
      <c r="AH46">
        <v>-50</v>
      </c>
    </row>
    <row r="47" spans="1:34">
      <c r="A47" s="52">
        <v>45</v>
      </c>
      <c r="B47" s="35" t="s">
        <v>451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2">
        <v>997.78</v>
      </c>
      <c r="Z47" s="52">
        <v>975.75</v>
      </c>
      <c r="AA47" s="52">
        <v>777.36</v>
      </c>
      <c r="AB47" s="52">
        <v>1454.62</v>
      </c>
      <c r="AC47" s="52">
        <v>1450.91</v>
      </c>
      <c r="AD47" s="52">
        <v>880.91</v>
      </c>
      <c r="AE47">
        <v>1183.9100000000001</v>
      </c>
      <c r="AF47" s="52">
        <v>1325.91</v>
      </c>
      <c r="AG47">
        <v>1336.91</v>
      </c>
      <c r="AH47">
        <v>1286.9100000000001</v>
      </c>
    </row>
    <row r="48" spans="1:34">
      <c r="A48" s="52">
        <v>46</v>
      </c>
      <c r="B48" s="35" t="s">
        <v>452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2">
        <v>7295.74</v>
      </c>
      <c r="Z48" s="52">
        <v>7877.64</v>
      </c>
      <c r="AA48" s="52">
        <v>8801.27</v>
      </c>
      <c r="AB48" s="52">
        <v>10048.56</v>
      </c>
      <c r="AC48" s="52">
        <v>12813.4</v>
      </c>
      <c r="AD48" s="52">
        <v>14397.18</v>
      </c>
      <c r="AE48">
        <v>16124.85</v>
      </c>
      <c r="AF48" s="52">
        <v>17737.330000000002</v>
      </c>
      <c r="AG48">
        <v>19333.689999999999</v>
      </c>
      <c r="AH48">
        <v>20880.39</v>
      </c>
    </row>
    <row r="49" spans="1:34">
      <c r="A49" s="52">
        <v>47</v>
      </c>
      <c r="B49" s="35" t="s">
        <v>453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2">
        <v>297.3</v>
      </c>
      <c r="Z49" s="52">
        <v>350.6</v>
      </c>
      <c r="AA49" s="52">
        <v>405.92</v>
      </c>
      <c r="AB49" s="52">
        <v>493.1</v>
      </c>
      <c r="AC49" s="52">
        <v>460.11</v>
      </c>
      <c r="AD49" s="52">
        <v>457</v>
      </c>
      <c r="AE49">
        <v>189</v>
      </c>
      <c r="AF49" s="52">
        <v>250</v>
      </c>
      <c r="AG49">
        <v>250</v>
      </c>
      <c r="AH49">
        <v>250</v>
      </c>
    </row>
    <row r="50" spans="1:34">
      <c r="A50" s="52">
        <v>48</v>
      </c>
      <c r="B50" s="35" t="s">
        <v>454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2">
        <v>15968.87</v>
      </c>
      <c r="Z50" s="52">
        <v>18518.169999999998</v>
      </c>
      <c r="AA50" s="52">
        <v>21596.44</v>
      </c>
      <c r="AB50" s="52">
        <v>24463.62</v>
      </c>
      <c r="AC50" s="52">
        <v>23282.54</v>
      </c>
      <c r="AD50" s="52">
        <v>28825.72</v>
      </c>
      <c r="AE50">
        <v>30924.560000000001</v>
      </c>
      <c r="AF50" s="52">
        <v>33466.19</v>
      </c>
      <c r="AG50">
        <v>36036.959999999999</v>
      </c>
      <c r="AH50">
        <v>38887.39</v>
      </c>
    </row>
    <row r="51" spans="1:34">
      <c r="A51" s="52">
        <v>49</v>
      </c>
      <c r="B51" s="35" t="s">
        <v>455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2">
        <v>15714.7058133846</v>
      </c>
      <c r="Z51" s="52">
        <v>17532.0638411373</v>
      </c>
      <c r="AA51" s="52">
        <v>20116.940189129898</v>
      </c>
      <c r="AB51" s="52">
        <v>21694.8552379713</v>
      </c>
      <c r="AC51" s="52">
        <v>20296.975329909499</v>
      </c>
      <c r="AD51" s="52">
        <v>22739.13</v>
      </c>
      <c r="AE51">
        <v>23321.9</v>
      </c>
      <c r="AF51" s="52">
        <v>24409.65</v>
      </c>
      <c r="AG51">
        <v>25484.54</v>
      </c>
      <c r="AH51">
        <v>26668.03</v>
      </c>
    </row>
    <row r="52" spans="1:34">
      <c r="A52" s="52">
        <v>50</v>
      </c>
      <c r="B52" s="35" t="s">
        <v>456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2">
        <v>4108.7</v>
      </c>
      <c r="Z52" s="52">
        <v>4933.24</v>
      </c>
      <c r="AA52" s="52">
        <v>5692.42</v>
      </c>
      <c r="AB52" s="52">
        <v>6833.05</v>
      </c>
      <c r="AC52" s="52">
        <v>4526.41</v>
      </c>
      <c r="AD52" s="52">
        <v>5256.4470000000001</v>
      </c>
      <c r="AE52">
        <v>6257.3209999999999</v>
      </c>
      <c r="AF52" s="52">
        <v>7282.7560000000003</v>
      </c>
      <c r="AG52">
        <v>8339.6280000000006</v>
      </c>
      <c r="AH52">
        <v>9116.1129999999903</v>
      </c>
    </row>
    <row r="53" spans="1:34">
      <c r="A53" s="52">
        <v>51</v>
      </c>
      <c r="B53" s="35" t="s">
        <v>457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2">
        <v>4043.3049912394299</v>
      </c>
      <c r="Z53" s="52">
        <v>4670.5413452653502</v>
      </c>
      <c r="AA53" s="52">
        <v>5302.4513610302001</v>
      </c>
      <c r="AB53" s="52">
        <v>6059.6931518646998</v>
      </c>
      <c r="AC53" s="52">
        <v>3945.9797815468401</v>
      </c>
      <c r="AD53" s="52">
        <v>4146.54</v>
      </c>
      <c r="AE53">
        <v>4718.9859999999999</v>
      </c>
      <c r="AF53" s="52">
        <v>5311.915</v>
      </c>
      <c r="AG53">
        <v>5897.6009999999997</v>
      </c>
      <c r="AH53">
        <v>6251.6090000000004</v>
      </c>
    </row>
    <row r="54" spans="1:34">
      <c r="A54" s="52">
        <v>52</v>
      </c>
      <c r="B54" s="35" t="s">
        <v>458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2">
        <v>195.01</v>
      </c>
      <c r="Z54" s="52">
        <v>237.49</v>
      </c>
      <c r="AA54" s="52">
        <v>268.69</v>
      </c>
      <c r="AB54" s="52">
        <v>323.81</v>
      </c>
      <c r="AC54" s="52">
        <v>336.5</v>
      </c>
      <c r="AD54" s="52">
        <v>338</v>
      </c>
      <c r="AE54">
        <v>250</v>
      </c>
      <c r="AF54" s="52">
        <v>264</v>
      </c>
      <c r="AG54">
        <v>273</v>
      </c>
      <c r="AH54">
        <v>279</v>
      </c>
    </row>
    <row r="55" spans="1:34">
      <c r="A55" s="52">
        <v>53</v>
      </c>
      <c r="B55" s="35" t="s">
        <v>459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2">
        <v>207.85</v>
      </c>
      <c r="Z55" s="52">
        <v>244.03</v>
      </c>
      <c r="AA55" s="52">
        <v>251.91</v>
      </c>
      <c r="AB55" s="52">
        <v>287.18</v>
      </c>
      <c r="AC55" s="52">
        <v>432.78</v>
      </c>
      <c r="AD55" s="52">
        <v>545</v>
      </c>
      <c r="AE55">
        <v>537</v>
      </c>
      <c r="AF55" s="52">
        <v>594</v>
      </c>
      <c r="AG55">
        <v>704</v>
      </c>
      <c r="AH55">
        <v>822</v>
      </c>
    </row>
    <row r="56" spans="1:34">
      <c r="A56" s="52">
        <v>54</v>
      </c>
      <c r="B56" s="35" t="s">
        <v>460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2">
        <v>2785.3</v>
      </c>
      <c r="Z56" s="52">
        <v>3318.3</v>
      </c>
      <c r="AA56" s="52">
        <v>3230.6</v>
      </c>
      <c r="AB56" s="52">
        <v>4133</v>
      </c>
      <c r="AC56" s="52">
        <v>3558.6</v>
      </c>
      <c r="AD56" s="52">
        <v>4243.6809999999996</v>
      </c>
      <c r="AE56">
        <v>4874.1220000000003</v>
      </c>
      <c r="AF56" s="52">
        <v>5846.3829999999998</v>
      </c>
      <c r="AG56">
        <v>6770.049</v>
      </c>
      <c r="AH56">
        <v>7717.0320000000002</v>
      </c>
    </row>
    <row r="57" spans="1:34">
      <c r="A57" s="52">
        <v>55</v>
      </c>
      <c r="B57" s="35" t="s">
        <v>461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2">
        <v>1728.98</v>
      </c>
      <c r="Z57" s="52">
        <v>2313.9299999999998</v>
      </c>
      <c r="AA57" s="52">
        <v>2859.94</v>
      </c>
      <c r="AB57" s="52">
        <v>3946.54</v>
      </c>
      <c r="AC57" s="52">
        <v>4229.42</v>
      </c>
      <c r="AD57" s="52">
        <v>4620</v>
      </c>
      <c r="AE57">
        <v>5330</v>
      </c>
      <c r="AF57" s="52">
        <v>4674</v>
      </c>
      <c r="AG57">
        <v>5149</v>
      </c>
      <c r="AH57">
        <v>5609</v>
      </c>
    </row>
    <row r="58" spans="1:34">
      <c r="A58" s="52">
        <v>56</v>
      </c>
      <c r="B58" s="35" t="s">
        <v>462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2">
        <v>9076.32</v>
      </c>
      <c r="Z58" s="52">
        <v>8809.9699999999903</v>
      </c>
      <c r="AA58" s="52">
        <v>9682.70999999999</v>
      </c>
      <c r="AB58" s="52">
        <v>8513.85</v>
      </c>
      <c r="AC58" s="52">
        <v>8691.44</v>
      </c>
      <c r="AD58" s="52">
        <v>11545.46</v>
      </c>
      <c r="AE58">
        <v>13970.67</v>
      </c>
      <c r="AF58" s="52">
        <v>15171.71</v>
      </c>
      <c r="AG58">
        <v>16563.599999999999</v>
      </c>
      <c r="AH58">
        <v>18083.189999999999</v>
      </c>
    </row>
    <row r="59" spans="1:34">
      <c r="A59" s="52">
        <v>57</v>
      </c>
      <c r="B59" s="35" t="s">
        <v>463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2">
        <v>8887.0263389797292</v>
      </c>
      <c r="Z59" s="52">
        <v>8134.7830101569698</v>
      </c>
      <c r="AA59" s="52">
        <v>8712.9577971744802</v>
      </c>
      <c r="AB59" s="52">
        <v>7306.7713697219297</v>
      </c>
      <c r="AC59" s="52">
        <v>7089.8441961008202</v>
      </c>
      <c r="AD59" s="52">
        <v>8648.2510000000002</v>
      </c>
      <c r="AE59">
        <v>10014.24</v>
      </c>
      <c r="AF59" s="52">
        <v>10558.4</v>
      </c>
      <c r="AG59">
        <v>11191.32</v>
      </c>
      <c r="AH59">
        <v>11862.17</v>
      </c>
    </row>
    <row r="60" spans="1:34">
      <c r="A60" s="52">
        <v>58</v>
      </c>
      <c r="B60" s="35" t="s">
        <v>464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2">
        <v>6505.46</v>
      </c>
      <c r="Z60" s="52">
        <v>8418.15</v>
      </c>
      <c r="AA60" s="52">
        <v>9776.73</v>
      </c>
      <c r="AB60" s="52">
        <v>11576.22</v>
      </c>
      <c r="AC60" s="52">
        <v>13659.69</v>
      </c>
      <c r="AD60" s="52">
        <v>16267.59</v>
      </c>
      <c r="AE60">
        <v>19181.59</v>
      </c>
      <c r="AF60" s="52">
        <v>22489.78</v>
      </c>
      <c r="AG60">
        <v>26191.13</v>
      </c>
      <c r="AH60">
        <v>30501.65</v>
      </c>
    </row>
    <row r="61" spans="1:34">
      <c r="A61" s="52">
        <v>59</v>
      </c>
      <c r="B61" s="35" t="s">
        <v>465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2">
        <v>16045.2</v>
      </c>
      <c r="Z61" s="52">
        <v>18416.28</v>
      </c>
      <c r="AA61" s="52">
        <v>21124.720000000001</v>
      </c>
      <c r="AB61" s="52">
        <v>24643.67</v>
      </c>
      <c r="AC61" s="52">
        <v>30379.59</v>
      </c>
      <c r="AD61" s="52">
        <v>35394.67</v>
      </c>
      <c r="AE61">
        <v>41458</v>
      </c>
      <c r="AF61" s="52">
        <v>48263.51</v>
      </c>
      <c r="AG61">
        <v>55777.69</v>
      </c>
      <c r="AH61">
        <v>64461.75</v>
      </c>
    </row>
    <row r="62" spans="1:34">
      <c r="A62" s="52">
        <v>60</v>
      </c>
      <c r="B62" s="35" t="s">
        <v>466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2">
        <v>6332.54</v>
      </c>
      <c r="Z62" s="52">
        <v>6842.92</v>
      </c>
      <c r="AA62" s="52">
        <v>7856.51</v>
      </c>
      <c r="AB62" s="52">
        <v>8912.43</v>
      </c>
      <c r="AC62" s="52">
        <v>10769.29</v>
      </c>
      <c r="AD62" s="52">
        <v>12691.17</v>
      </c>
      <c r="AE62">
        <v>14821.91</v>
      </c>
      <c r="AF62" s="52">
        <v>17221.82</v>
      </c>
      <c r="AG62">
        <v>19888.39</v>
      </c>
      <c r="AH62">
        <v>22967.85</v>
      </c>
    </row>
    <row r="63" spans="1:34">
      <c r="A63" s="52">
        <v>61</v>
      </c>
      <c r="B63" s="35" t="s">
        <v>467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2">
        <v>-35</v>
      </c>
      <c r="Z63" s="52">
        <v>-35</v>
      </c>
      <c r="AA63" s="52">
        <v>-35</v>
      </c>
      <c r="AB63" s="52">
        <v>-40</v>
      </c>
      <c r="AC63" s="52">
        <v>-40</v>
      </c>
      <c r="AD63" s="52">
        <v>-45</v>
      </c>
      <c r="AE63">
        <v>-45</v>
      </c>
      <c r="AF63" s="52">
        <v>-45</v>
      </c>
      <c r="AG63">
        <v>-45</v>
      </c>
      <c r="AH63">
        <v>-45</v>
      </c>
    </row>
    <row r="64" spans="1:34">
      <c r="A64" s="52">
        <v>62</v>
      </c>
      <c r="B64" s="34" t="s">
        <v>468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2">
        <v>365.9</v>
      </c>
      <c r="Z64" s="52">
        <v>388.86</v>
      </c>
      <c r="AA64" s="52">
        <v>410.27</v>
      </c>
      <c r="AB64" s="52">
        <v>937.55</v>
      </c>
      <c r="AC64" s="52">
        <v>2010.01</v>
      </c>
      <c r="AD64" s="52">
        <v>-180</v>
      </c>
      <c r="AE64">
        <v>1290</v>
      </c>
      <c r="AF64" s="52">
        <v>1385</v>
      </c>
      <c r="AG64">
        <v>1485</v>
      </c>
      <c r="AH64">
        <v>1485</v>
      </c>
    </row>
    <row r="65" spans="1:34">
      <c r="A65" s="52">
        <v>63</v>
      </c>
      <c r="B65" s="35" t="s">
        <v>469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2">
        <v>1987.29999999999</v>
      </c>
      <c r="Z65" s="52">
        <v>1970.4399999999901</v>
      </c>
      <c r="AA65" s="52">
        <v>559.93999999999801</v>
      </c>
      <c r="AB65" s="52">
        <v>-156.719999999999</v>
      </c>
      <c r="AC65" s="52">
        <v>930.75999999999794</v>
      </c>
      <c r="AD65" s="52">
        <v>2358.7260000000001</v>
      </c>
      <c r="AE65">
        <v>3348.9679999999998</v>
      </c>
      <c r="AF65" s="52">
        <v>3893.654</v>
      </c>
      <c r="AG65">
        <v>4382.6229999999996</v>
      </c>
      <c r="AH65">
        <v>4607.6610000000001</v>
      </c>
    </row>
    <row r="66" spans="1:34">
      <c r="A66" s="52">
        <v>64</v>
      </c>
      <c r="B66" s="35" t="s">
        <v>470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2">
        <v>6765.02</v>
      </c>
      <c r="Z66" s="52">
        <v>7121.68</v>
      </c>
      <c r="AA66" s="52">
        <v>7816.34</v>
      </c>
      <c r="AB66" s="52">
        <v>8760.57</v>
      </c>
      <c r="AC66" s="52">
        <v>10914.57</v>
      </c>
      <c r="AD66" s="52">
        <v>12684.57</v>
      </c>
      <c r="AE66">
        <v>14498.79</v>
      </c>
      <c r="AF66" s="52">
        <v>16193.47</v>
      </c>
      <c r="AG66">
        <v>17867.97</v>
      </c>
      <c r="AH66">
        <v>19488.97</v>
      </c>
    </row>
    <row r="67" spans="1:34">
      <c r="A67" s="52">
        <v>65</v>
      </c>
      <c r="B67" s="35" t="s">
        <v>471</v>
      </c>
      <c r="C67" s="8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2">
        <v>-15.230864767963</v>
      </c>
      <c r="Z67" s="52">
        <v>685.67003024336702</v>
      </c>
      <c r="AA67" s="52">
        <v>2027.7687166037399</v>
      </c>
      <c r="AB67" s="52">
        <v>1351.80386070144</v>
      </c>
      <c r="AC67" s="52">
        <v>210.84206309071001</v>
      </c>
      <c r="AD67" s="52">
        <v>723.73019999999997</v>
      </c>
      <c r="AE67">
        <v>737.42039999999997</v>
      </c>
      <c r="AF67" s="52">
        <v>1067.798</v>
      </c>
      <c r="AG67">
        <v>1107.3910000000001</v>
      </c>
      <c r="AH67">
        <v>1321.6569999999999</v>
      </c>
    </row>
    <row r="68" spans="1:34">
      <c r="A68" s="52">
        <v>66</v>
      </c>
      <c r="B68" s="35" t="s">
        <v>472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2">
        <v>748.10999999999899</v>
      </c>
      <c r="Z68" s="52">
        <v>798.06</v>
      </c>
      <c r="AA68" s="52">
        <v>739.099999999999</v>
      </c>
      <c r="AB68" s="52">
        <v>469.73</v>
      </c>
      <c r="AC68" s="52">
        <v>4362.43</v>
      </c>
      <c r="AD68" s="52">
        <v>2580</v>
      </c>
      <c r="AE68">
        <v>1910</v>
      </c>
      <c r="AF68" s="52">
        <v>880</v>
      </c>
      <c r="AG68">
        <v>620</v>
      </c>
      <c r="AH68">
        <v>559</v>
      </c>
    </row>
    <row r="69" spans="1:34">
      <c r="A69" s="52">
        <v>67</v>
      </c>
      <c r="B69" s="35" t="s">
        <v>473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2">
        <v>4288.2</v>
      </c>
      <c r="Z69" s="52">
        <v>2503</v>
      </c>
      <c r="AA69" s="52">
        <v>884.4</v>
      </c>
      <c r="AB69" s="52">
        <v>1493.2</v>
      </c>
      <c r="AC69" s="52">
        <v>2800</v>
      </c>
      <c r="AD69" s="52">
        <v>4221.1170000000002</v>
      </c>
      <c r="AE69">
        <v>4469.6360000000004</v>
      </c>
      <c r="AF69" s="52">
        <v>4625.6629999999996</v>
      </c>
      <c r="AG69">
        <v>4940.2960000000003</v>
      </c>
      <c r="AH69">
        <v>4267.7719999999999</v>
      </c>
    </row>
    <row r="70" spans="1:34">
      <c r="A70" s="52">
        <v>68</v>
      </c>
      <c r="B70" s="35" t="s">
        <v>474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2">
        <v>19298.8</v>
      </c>
      <c r="Z70" s="52">
        <v>20296.2</v>
      </c>
      <c r="AA70" s="52">
        <v>20645.2</v>
      </c>
      <c r="AB70" s="52">
        <v>21175</v>
      </c>
      <c r="AC70" s="52">
        <v>22075.599999999999</v>
      </c>
      <c r="AD70" s="52">
        <v>23386.51</v>
      </c>
      <c r="AE70">
        <v>24819.08</v>
      </c>
      <c r="AF70" s="52">
        <v>26301.67</v>
      </c>
      <c r="AG70">
        <v>27885.09</v>
      </c>
      <c r="AH70">
        <v>29252.97</v>
      </c>
    </row>
    <row r="71" spans="1:34">
      <c r="A71" s="52">
        <v>69</v>
      </c>
      <c r="B71" s="35" t="s">
        <v>475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2">
        <v>-510.81</v>
      </c>
      <c r="Z71" s="52">
        <v>-357.68</v>
      </c>
      <c r="AA71" s="52">
        <v>-324.84999999999701</v>
      </c>
      <c r="AB71" s="52">
        <v>-1352.46999999999</v>
      </c>
      <c r="AC71" s="52">
        <v>-4574.16</v>
      </c>
      <c r="AD71" s="52">
        <v>-3980</v>
      </c>
      <c r="AE71">
        <v>-2777</v>
      </c>
      <c r="AF71" s="52">
        <v>-1943</v>
      </c>
      <c r="AG71">
        <v>-1914</v>
      </c>
      <c r="AH71">
        <v>-1914</v>
      </c>
    </row>
    <row r="72" spans="1:34">
      <c r="A72" s="52">
        <v>70</v>
      </c>
      <c r="B72" s="35" t="s">
        <v>476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2">
        <v>850.979999999999</v>
      </c>
      <c r="Z72" s="52">
        <v>1726.82</v>
      </c>
      <c r="AA72" s="52">
        <v>2329.36</v>
      </c>
      <c r="AB72" s="52">
        <v>2387.9499999999998</v>
      </c>
      <c r="AC72" s="52">
        <v>-552.63999999999896</v>
      </c>
      <c r="AD72" s="52">
        <v>160</v>
      </c>
      <c r="AE72">
        <v>2253</v>
      </c>
      <c r="AF72" s="52">
        <v>2481</v>
      </c>
      <c r="AG72">
        <v>2985</v>
      </c>
      <c r="AH72">
        <v>3445</v>
      </c>
    </row>
    <row r="73" spans="1:34">
      <c r="A73" s="52">
        <v>71</v>
      </c>
      <c r="B73" s="35" t="s">
        <v>477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2">
        <v>592.14</v>
      </c>
      <c r="Z73" s="52">
        <v>791.62</v>
      </c>
      <c r="AA73" s="52">
        <v>909.92</v>
      </c>
      <c r="AB73" s="52">
        <v>996.41</v>
      </c>
      <c r="AC73" s="52">
        <v>982.5</v>
      </c>
      <c r="AD73" s="52">
        <v>1200</v>
      </c>
      <c r="AE73">
        <v>1100</v>
      </c>
      <c r="AF73" s="52">
        <v>1200</v>
      </c>
      <c r="AG73">
        <v>1280</v>
      </c>
      <c r="AH73">
        <v>1300</v>
      </c>
    </row>
    <row r="74" spans="1:34">
      <c r="A74" s="52">
        <v>72</v>
      </c>
      <c r="B74" s="35" t="s">
        <v>478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2">
        <v>0.17</v>
      </c>
      <c r="Z74" s="52">
        <v>0.66</v>
      </c>
      <c r="AA74" s="52">
        <v>1.52</v>
      </c>
      <c r="AB74" s="52">
        <v>5.03</v>
      </c>
      <c r="AC74" s="52">
        <v>0.9</v>
      </c>
      <c r="AD74" s="52">
        <v>5.8775940000000002</v>
      </c>
      <c r="AE74">
        <v>6.5106109999999999</v>
      </c>
      <c r="AF74" s="52">
        <v>7.0747549999999997</v>
      </c>
      <c r="AG74">
        <v>7.6659220000000001</v>
      </c>
      <c r="AH74">
        <v>8.3064859999999996</v>
      </c>
    </row>
    <row r="75" spans="1:34">
      <c r="A75" s="52">
        <v>73</v>
      </c>
      <c r="B75" s="35" t="s">
        <v>479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2">
        <v>-6248.01</v>
      </c>
      <c r="Z75" s="52">
        <v>-6846.99</v>
      </c>
      <c r="AA75" s="52">
        <v>-7470.6</v>
      </c>
      <c r="AB75" s="52">
        <v>-8557.24</v>
      </c>
      <c r="AC75" s="52">
        <v>-10724.85</v>
      </c>
      <c r="AD75" s="52">
        <v>-11871.47</v>
      </c>
      <c r="AE75">
        <v>-13243.12</v>
      </c>
      <c r="AF75" s="52">
        <v>-14733.64</v>
      </c>
      <c r="AG75">
        <v>-16348.7</v>
      </c>
      <c r="AH75">
        <v>-18098.71</v>
      </c>
    </row>
    <row r="76" spans="1:34">
      <c r="A76" s="52">
        <v>74</v>
      </c>
      <c r="B76" s="35" t="s">
        <v>480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2">
        <v>-1499.99</v>
      </c>
      <c r="Z76" s="52">
        <v>-1512.08</v>
      </c>
      <c r="AA76" s="52">
        <v>-1696.97</v>
      </c>
      <c r="AB76" s="52">
        <v>-2505.0500000000002</v>
      </c>
      <c r="AC76" s="52">
        <v>-3748.17</v>
      </c>
      <c r="AD76" s="52">
        <v>-3437.4369999999999</v>
      </c>
      <c r="AE76">
        <v>-3752.424</v>
      </c>
      <c r="AF76" s="52">
        <v>-4094.7049999999999</v>
      </c>
      <c r="AG76">
        <v>-4465.5870000000004</v>
      </c>
      <c r="AH76">
        <v>-4867.46</v>
      </c>
    </row>
    <row r="77" spans="1:34">
      <c r="A77" s="52">
        <v>75</v>
      </c>
      <c r="B77" s="35" t="s">
        <v>481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2">
        <v>1593.20710346941</v>
      </c>
      <c r="Z77" s="52">
        <v>639.20538226209396</v>
      </c>
      <c r="AA77" s="52">
        <v>637.96349941795097</v>
      </c>
      <c r="AB77" s="52">
        <v>1059.7227080677901</v>
      </c>
      <c r="AC77" s="52">
        <v>2133.18814484824</v>
      </c>
      <c r="AD77" s="52">
        <v>1238.2940000000001</v>
      </c>
      <c r="AE77">
        <v>1371.6579999999999</v>
      </c>
      <c r="AF77" s="52">
        <v>1490.5129999999999</v>
      </c>
      <c r="AG77">
        <v>1615.06</v>
      </c>
      <c r="AH77">
        <v>1750.0139999999999</v>
      </c>
    </row>
    <row r="78" spans="1:34">
      <c r="A78" s="52">
        <v>76</v>
      </c>
      <c r="B78" s="35" t="s">
        <v>482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2">
        <v>1671.7032850198</v>
      </c>
      <c r="Z78" s="52">
        <v>503.39282217818601</v>
      </c>
      <c r="AA78" s="52">
        <v>709.58804320986405</v>
      </c>
      <c r="AB78" s="52">
        <v>816.36817151020296</v>
      </c>
      <c r="AC78" s="52">
        <v>2185.5049321575998</v>
      </c>
      <c r="AD78" s="52">
        <v>953.9325</v>
      </c>
      <c r="AE78">
        <v>1056.671</v>
      </c>
      <c r="AF78" s="52">
        <v>1148.232</v>
      </c>
      <c r="AG78">
        <v>1244.1780000000001</v>
      </c>
      <c r="AH78">
        <v>1348.1410000000001</v>
      </c>
    </row>
    <row r="79" spans="1:34">
      <c r="A79" s="52">
        <v>77</v>
      </c>
      <c r="B79" s="35" t="s">
        <v>483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2">
        <v>-78.496181550389593</v>
      </c>
      <c r="Z79" s="52">
        <v>135.81256008390801</v>
      </c>
      <c r="AA79" s="52">
        <v>-71.624543791912402</v>
      </c>
      <c r="AB79" s="52">
        <v>243.354536557594</v>
      </c>
      <c r="AC79" s="52">
        <v>-52.316787309355703</v>
      </c>
      <c r="AD79" s="52">
        <v>284.36169999999998</v>
      </c>
      <c r="AE79">
        <v>314.98739999999998</v>
      </c>
      <c r="AF79" s="52">
        <v>342.28109999999998</v>
      </c>
      <c r="AG79">
        <v>370.88209999999998</v>
      </c>
      <c r="AH79">
        <v>401.87299999999999</v>
      </c>
    </row>
    <row r="80" spans="1:34">
      <c r="A80" s="52">
        <v>78</v>
      </c>
      <c r="B80" s="35" t="s">
        <v>484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2">
        <v>1.0161736522231799</v>
      </c>
      <c r="Z80" s="52">
        <v>1.05624586858672</v>
      </c>
      <c r="AA80" s="52">
        <v>1.0735449723944299</v>
      </c>
      <c r="AB80" s="52">
        <v>1.12762310380308</v>
      </c>
      <c r="AC80" s="52">
        <v>1.14709406803539</v>
      </c>
      <c r="AD80" s="52">
        <v>1.267671</v>
      </c>
      <c r="AE80">
        <v>1.3259879999999999</v>
      </c>
      <c r="AF80" s="52">
        <v>1.3710230000000001</v>
      </c>
      <c r="AG80">
        <v>1.4140710000000001</v>
      </c>
      <c r="AH80">
        <v>1.4582029999999999</v>
      </c>
    </row>
    <row r="81" spans="1:34">
      <c r="A81" s="52">
        <v>79</v>
      </c>
      <c r="B81" s="35" t="s">
        <v>572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2">
        <v>0.9667</v>
      </c>
      <c r="Z81" s="52">
        <v>0.99480000000000002</v>
      </c>
      <c r="AA81" s="52">
        <v>1.0259</v>
      </c>
      <c r="AB81" s="52">
        <v>1.0127999999999999</v>
      </c>
      <c r="AC81" s="52">
        <v>0.98760000000000003</v>
      </c>
      <c r="AD81" s="52">
        <v>1.017228</v>
      </c>
      <c r="AE81">
        <v>1.0477449999999999</v>
      </c>
      <c r="AF81" s="52">
        <v>1.0791770000000001</v>
      </c>
      <c r="AG81">
        <v>1.111553</v>
      </c>
      <c r="AH81">
        <v>1.1448990000000001</v>
      </c>
    </row>
    <row r="82" spans="1:34">
      <c r="A82" s="52">
        <v>80</v>
      </c>
      <c r="B82" s="35" t="s">
        <v>485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2">
        <v>1.0262</v>
      </c>
      <c r="Z82" s="52">
        <v>1.1133</v>
      </c>
      <c r="AA82" s="52">
        <v>1.1618999999999999</v>
      </c>
      <c r="AB82" s="52">
        <v>1.2222</v>
      </c>
      <c r="AC82" s="52">
        <v>1.3065</v>
      </c>
      <c r="AD82" s="52">
        <v>1.4110199999999999</v>
      </c>
      <c r="AE82">
        <v>1.4745159999999999</v>
      </c>
      <c r="AF82" s="52">
        <v>1.518751</v>
      </c>
      <c r="AG82">
        <v>1.564314</v>
      </c>
      <c r="AH82">
        <v>1.611243</v>
      </c>
    </row>
    <row r="83" spans="1:34">
      <c r="A83" s="52">
        <v>81</v>
      </c>
      <c r="B83" s="35" t="s">
        <v>486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2">
        <v>195.96289653058</v>
      </c>
      <c r="Z83" s="52">
        <v>-40.225382262095103</v>
      </c>
      <c r="AA83" s="52">
        <v>-14.353499417951101</v>
      </c>
      <c r="AB83" s="52">
        <v>26.917291932201401</v>
      </c>
      <c r="AC83" s="52">
        <v>34.421855151751501</v>
      </c>
      <c r="AD83" s="52">
        <v>-91.678150000000002</v>
      </c>
      <c r="AE83">
        <v>0</v>
      </c>
      <c r="AF83" s="52">
        <v>0</v>
      </c>
      <c r="AG83">
        <v>0</v>
      </c>
      <c r="AH83">
        <v>0</v>
      </c>
    </row>
    <row r="84" spans="1:34">
      <c r="A84" s="52">
        <v>82</v>
      </c>
      <c r="B84" s="35" t="s">
        <v>487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2">
        <v>650.996181550389</v>
      </c>
      <c r="Z84" s="52">
        <v>-123.72256008390799</v>
      </c>
      <c r="AA84" s="52">
        <v>256.51454379191199</v>
      </c>
      <c r="AB84" s="52">
        <v>564.72546344240504</v>
      </c>
      <c r="AC84" s="52">
        <v>1295.4367873093499</v>
      </c>
      <c r="AD84" s="52">
        <v>-595.09519999999998</v>
      </c>
      <c r="AE84">
        <v>0</v>
      </c>
      <c r="AF84" s="52">
        <v>0</v>
      </c>
      <c r="AG84">
        <v>0</v>
      </c>
      <c r="AH84">
        <v>0</v>
      </c>
    </row>
    <row r="85" spans="1:34">
      <c r="A85" s="52">
        <v>83</v>
      </c>
      <c r="B85" s="35" t="s">
        <v>488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2">
        <v>2766.3</v>
      </c>
      <c r="Z85" s="52">
        <v>2818.28</v>
      </c>
      <c r="AA85" s="52">
        <v>3642.8</v>
      </c>
      <c r="AB85" s="52">
        <v>4231.03</v>
      </c>
      <c r="AC85" s="52">
        <v>5480.53</v>
      </c>
      <c r="AD85" s="52">
        <v>6321.5219999999999</v>
      </c>
      <c r="AE85">
        <v>7726.808</v>
      </c>
      <c r="AF85" s="52">
        <v>9517.2960000000003</v>
      </c>
      <c r="AG85">
        <v>11587.17</v>
      </c>
      <c r="AH85">
        <v>14059.91</v>
      </c>
    </row>
    <row r="86" spans="1:34">
      <c r="A86" s="52">
        <v>84</v>
      </c>
      <c r="B86" s="35" t="s">
        <v>489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2">
        <v>756.07</v>
      </c>
      <c r="Z86" s="52">
        <v>906.67</v>
      </c>
      <c r="AA86" s="52">
        <v>877.86</v>
      </c>
      <c r="AB86" s="52">
        <v>990.69</v>
      </c>
      <c r="AC86" s="52">
        <v>1643.3</v>
      </c>
      <c r="AD86" s="52">
        <v>1595</v>
      </c>
      <c r="AE86">
        <v>1528</v>
      </c>
      <c r="AF86" s="52">
        <v>1720</v>
      </c>
      <c r="AG86">
        <v>1800</v>
      </c>
      <c r="AH86">
        <v>1830</v>
      </c>
    </row>
    <row r="87" spans="1:34">
      <c r="A87" s="52">
        <v>85</v>
      </c>
      <c r="B87" s="35" t="s">
        <v>490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2">
        <v>4359.97</v>
      </c>
      <c r="Z87" s="52">
        <v>4133.79</v>
      </c>
      <c r="AA87" s="52">
        <v>4540.26</v>
      </c>
      <c r="AB87" s="52">
        <v>4593.07</v>
      </c>
      <c r="AC87" s="52">
        <v>4433.42</v>
      </c>
      <c r="AD87" s="52">
        <v>5392</v>
      </c>
      <c r="AE87">
        <v>6575</v>
      </c>
      <c r="AF87" s="52">
        <v>7166</v>
      </c>
      <c r="AG87">
        <v>7788</v>
      </c>
      <c r="AH87">
        <v>8486</v>
      </c>
    </row>
    <row r="88" spans="1:34">
      <c r="A88" s="52">
        <v>86</v>
      </c>
      <c r="B88" s="35" t="s">
        <v>491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2">
        <v>4426.09</v>
      </c>
      <c r="Z88" s="52">
        <v>5645.15</v>
      </c>
      <c r="AA88" s="52">
        <v>5966.05</v>
      </c>
      <c r="AB88" s="52">
        <v>6824.77</v>
      </c>
      <c r="AC88" s="52">
        <v>6530.99</v>
      </c>
      <c r="AD88" s="52">
        <v>7530</v>
      </c>
      <c r="AE88">
        <v>8618</v>
      </c>
      <c r="AF88" s="52">
        <v>9333</v>
      </c>
      <c r="AG88">
        <v>10094</v>
      </c>
      <c r="AH88">
        <v>10960</v>
      </c>
    </row>
    <row r="89" spans="1:34">
      <c r="A89" s="52">
        <v>87</v>
      </c>
      <c r="B89" s="35" t="s">
        <v>492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2">
        <v>2384</v>
      </c>
      <c r="Z89" s="52">
        <v>2872.4</v>
      </c>
      <c r="AA89" s="52">
        <v>3087.5</v>
      </c>
      <c r="AB89" s="52">
        <v>3507.5</v>
      </c>
      <c r="AC89" s="52">
        <v>5209</v>
      </c>
      <c r="AD89" s="52">
        <v>6543.9260000000004</v>
      </c>
      <c r="AE89">
        <v>6243.5990000000002</v>
      </c>
      <c r="AF89" s="52">
        <v>5801.9989999999998</v>
      </c>
      <c r="AG89">
        <v>6271.0150000000003</v>
      </c>
      <c r="AH89">
        <v>6804.799</v>
      </c>
    </row>
    <row r="90" spans="1:34">
      <c r="A90" s="52">
        <v>88</v>
      </c>
      <c r="B90" s="35" t="s">
        <v>493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2">
        <v>0</v>
      </c>
      <c r="Z90" s="52">
        <v>0</v>
      </c>
      <c r="AA90" s="52">
        <v>0</v>
      </c>
      <c r="AB90" s="52">
        <v>0</v>
      </c>
      <c r="AC90" s="52">
        <v>0</v>
      </c>
      <c r="AD90" s="52">
        <v>0</v>
      </c>
      <c r="AE90">
        <v>0</v>
      </c>
      <c r="AF90" s="52">
        <v>0</v>
      </c>
      <c r="AG90">
        <v>0</v>
      </c>
      <c r="AH90">
        <v>0</v>
      </c>
    </row>
    <row r="91" spans="1:34">
      <c r="A91" s="52">
        <v>89</v>
      </c>
      <c r="B91" s="35" t="s">
        <v>494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2">
        <v>6779.97</v>
      </c>
      <c r="Z91" s="52">
        <v>8958.84</v>
      </c>
      <c r="AA91" s="52">
        <v>11166.59</v>
      </c>
      <c r="AB91" s="52">
        <v>13933.73</v>
      </c>
      <c r="AC91" s="52">
        <v>13522.58</v>
      </c>
      <c r="AD91" s="52">
        <v>16998.45</v>
      </c>
      <c r="AE91">
        <v>18561</v>
      </c>
      <c r="AF91" s="52">
        <v>20308.310000000001</v>
      </c>
      <c r="AG91">
        <v>22153.59</v>
      </c>
      <c r="AH91">
        <v>24010.06</v>
      </c>
    </row>
    <row r="92" spans="1:34">
      <c r="A92" s="52">
        <v>90</v>
      </c>
      <c r="B92" s="35" t="s">
        <v>495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2">
        <v>6606.8700058468103</v>
      </c>
      <c r="Z92" s="52">
        <v>8047.1032066828302</v>
      </c>
      <c r="AA92" s="52">
        <v>9610.6291419227091</v>
      </c>
      <c r="AB92" s="52">
        <v>11400.531827851401</v>
      </c>
      <c r="AC92" s="52">
        <v>10350.233448143799</v>
      </c>
      <c r="AD92" s="52">
        <v>12046.92</v>
      </c>
      <c r="AE92">
        <v>12587.86</v>
      </c>
      <c r="AF92" s="52">
        <v>13371.71</v>
      </c>
      <c r="AG92">
        <v>14161.85</v>
      </c>
      <c r="AH92">
        <v>14901.57</v>
      </c>
    </row>
    <row r="93" spans="1:34">
      <c r="A93" s="52">
        <v>91</v>
      </c>
      <c r="B93" s="35" t="s">
        <v>496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2">
        <v>7841.06</v>
      </c>
      <c r="Z93" s="52">
        <v>10013.35</v>
      </c>
      <c r="AA93" s="52">
        <v>11378.47</v>
      </c>
      <c r="AB93" s="52">
        <v>12964.94</v>
      </c>
      <c r="AC93" s="52">
        <v>4930.3</v>
      </c>
      <c r="AD93" s="52">
        <v>7825.2830000000004</v>
      </c>
      <c r="AE93">
        <v>10196.780000000001</v>
      </c>
      <c r="AF93" s="52">
        <v>13657.54</v>
      </c>
      <c r="AG93">
        <v>15622.67</v>
      </c>
      <c r="AH93">
        <v>18086.28</v>
      </c>
    </row>
    <row r="94" spans="1:34">
      <c r="A94" s="52">
        <v>92</v>
      </c>
      <c r="B94" s="35" t="s">
        <v>497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2">
        <v>7640.8692262716804</v>
      </c>
      <c r="Z94" s="52">
        <v>8994.2962364142604</v>
      </c>
      <c r="AA94" s="52">
        <v>9792.9856269902702</v>
      </c>
      <c r="AB94" s="52">
        <v>10607.871052200901</v>
      </c>
      <c r="AC94" s="52">
        <v>3773.6701109835399</v>
      </c>
      <c r="AD94" s="52">
        <v>5545.8339999999998</v>
      </c>
      <c r="AE94">
        <v>6915.3419999999996</v>
      </c>
      <c r="AF94" s="52">
        <v>8992.6110000000008</v>
      </c>
      <c r="AG94">
        <v>9986.9120000000003</v>
      </c>
      <c r="AH94">
        <v>11225.05</v>
      </c>
    </row>
    <row r="95" spans="1:34">
      <c r="A95" s="52">
        <v>93</v>
      </c>
      <c r="B95" s="35" t="s">
        <v>498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2">
        <v>35836.019999999997</v>
      </c>
      <c r="Z95" s="52">
        <v>40761.660000000003</v>
      </c>
      <c r="AA95" s="52">
        <v>44599.34</v>
      </c>
      <c r="AB95" s="52">
        <v>49252.65</v>
      </c>
      <c r="AC95" s="52">
        <v>49407.26</v>
      </c>
      <c r="AD95" s="52">
        <v>58427.91</v>
      </c>
      <c r="AE95">
        <v>64720.6</v>
      </c>
      <c r="AF95" s="52">
        <v>70328.639999999999</v>
      </c>
      <c r="AG95">
        <v>76205.3</v>
      </c>
      <c r="AH95">
        <v>82573.009999999995</v>
      </c>
    </row>
    <row r="96" spans="1:34">
      <c r="A96" s="52">
        <v>94</v>
      </c>
      <c r="B96" s="35" t="s">
        <v>499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2">
        <v>1.0307999999999999</v>
      </c>
      <c r="Z96" s="52">
        <v>1.0626</v>
      </c>
      <c r="AA96" s="52">
        <v>1.0952999999999999</v>
      </c>
      <c r="AB96" s="52">
        <v>1.1291</v>
      </c>
      <c r="AC96" s="52">
        <v>1.1637999999999999</v>
      </c>
      <c r="AD96" s="52">
        <v>1.219546</v>
      </c>
      <c r="AE96">
        <v>1.265279</v>
      </c>
      <c r="AF96" s="52">
        <v>1.306907</v>
      </c>
      <c r="AG96">
        <v>1.3466370000000001</v>
      </c>
      <c r="AH96">
        <v>1.3870359999999999</v>
      </c>
    </row>
    <row r="97" spans="1:34">
      <c r="A97" s="52">
        <v>95</v>
      </c>
      <c r="B97" s="35" t="s">
        <v>500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2">
        <v>34921.11</v>
      </c>
      <c r="Z97" s="52">
        <v>36612.46</v>
      </c>
      <c r="AA97" s="52">
        <v>38385.51</v>
      </c>
      <c r="AB97" s="52">
        <v>40298.01</v>
      </c>
      <c r="AC97" s="52">
        <v>37815.78</v>
      </c>
      <c r="AD97" s="52">
        <v>41408.28</v>
      </c>
      <c r="AE97">
        <v>43892.78</v>
      </c>
      <c r="AF97" s="52">
        <v>46306.879999999997</v>
      </c>
      <c r="AG97">
        <v>48714.84</v>
      </c>
      <c r="AH97">
        <v>51248.01</v>
      </c>
    </row>
    <row r="98" spans="1:34">
      <c r="A98" s="52">
        <v>96</v>
      </c>
      <c r="B98" s="45" t="s">
        <v>501</v>
      </c>
      <c r="C98" s="6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2">
        <v>3.0249999999999999E-2</v>
      </c>
      <c r="Z98" s="52">
        <v>3.7760000000000002E-2</v>
      </c>
      <c r="AA98" s="52">
        <v>5.525E-2</v>
      </c>
      <c r="AB98" s="52">
        <v>6.1769999999999999E-2</v>
      </c>
      <c r="AC98" s="52">
        <v>5.2819999999999999E-2</v>
      </c>
      <c r="AD98" s="52">
        <v>0.116802072429616</v>
      </c>
      <c r="AE98">
        <v>4.8395605524308098E-2</v>
      </c>
      <c r="AF98" s="52">
        <v>4.5788280330216098E-2</v>
      </c>
      <c r="AG98">
        <v>5.0137378597242398E-2</v>
      </c>
      <c r="AH98">
        <v>5.1200289997305498E-2</v>
      </c>
    </row>
    <row r="99" spans="1:34">
      <c r="A99" s="52">
        <v>97</v>
      </c>
      <c r="B99" s="35" t="s">
        <v>502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2">
        <v>1.0246394549394701E-2</v>
      </c>
      <c r="Z99" s="52">
        <v>5.62857351736901E-3</v>
      </c>
      <c r="AA99" s="52">
        <v>4.6128485309423796E-3</v>
      </c>
      <c r="AB99" s="52">
        <v>4.1849524847901503E-3</v>
      </c>
      <c r="AC99" s="52">
        <v>4.2078836187232401E-3</v>
      </c>
      <c r="AD99" s="52">
        <v>8.21525192326749E-3</v>
      </c>
      <c r="AE99">
        <v>4.6353093141905301E-3</v>
      </c>
      <c r="AF99" s="52">
        <v>3.5547395769348002E-3</v>
      </c>
      <c r="AG99">
        <v>3.28061171598301E-3</v>
      </c>
      <c r="AH99">
        <v>3.0276236750967399E-3</v>
      </c>
    </row>
    <row r="100" spans="1:34">
      <c r="A100" s="52">
        <v>98</v>
      </c>
      <c r="B100" s="35" t="s">
        <v>503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2">
        <v>2.13000000000001E-2</v>
      </c>
      <c r="Z100" s="52">
        <v>6.0413198864192497E-2</v>
      </c>
      <c r="AA100" s="52">
        <v>2.61311172668512E-2</v>
      </c>
      <c r="AB100" s="52">
        <v>4.8501754701700803E-2</v>
      </c>
      <c r="AC100" s="52">
        <v>5.2094061105389701E-2</v>
      </c>
      <c r="AD100" s="52">
        <v>8.8999999999999996E-2</v>
      </c>
      <c r="AE100">
        <v>4.4999999999999998E-2</v>
      </c>
      <c r="AF100" s="52">
        <v>0.03</v>
      </c>
      <c r="AG100">
        <v>0.03</v>
      </c>
      <c r="AH100">
        <v>0.03</v>
      </c>
    </row>
    <row r="101" spans="1:34">
      <c r="A101" s="52">
        <v>99</v>
      </c>
      <c r="B101" s="35" t="s">
        <v>504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2">
        <v>1.8342324668955301E-2</v>
      </c>
      <c r="Z101" s="52">
        <v>6.7135426700057899E-2</v>
      </c>
      <c r="AA101" s="52">
        <v>1.5163823449769701E-2</v>
      </c>
      <c r="AB101" s="52">
        <v>6.9974215346314497E-2</v>
      </c>
      <c r="AC101" s="52">
        <v>2.4098387900947298E-2</v>
      </c>
      <c r="AD101" s="52">
        <v>0.11799999999999999</v>
      </c>
      <c r="AE101">
        <v>2.5000000000000001E-2</v>
      </c>
      <c r="AF101" s="52">
        <v>0.03</v>
      </c>
      <c r="AG101">
        <v>0.03</v>
      </c>
      <c r="AH101">
        <v>0.03</v>
      </c>
    </row>
    <row r="102" spans="1:34">
      <c r="A102" s="52">
        <v>100</v>
      </c>
      <c r="B102" s="35" t="s">
        <v>505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2">
        <v>2.6999999999999899E-2</v>
      </c>
      <c r="Z102" s="52">
        <v>3.2132424537487797E-2</v>
      </c>
      <c r="AA102" s="52">
        <v>3.5849056603773598E-2</v>
      </c>
      <c r="AB102" s="52">
        <v>3.4790528233151097E-2</v>
      </c>
      <c r="AC102" s="52">
        <v>3.1948600598486102E-2</v>
      </c>
      <c r="AD102" s="52">
        <v>3.3799999999999997E-2</v>
      </c>
      <c r="AE102">
        <v>3.1699999999999999E-2</v>
      </c>
      <c r="AF102" s="52">
        <v>3.1399999999999997E-2</v>
      </c>
      <c r="AG102">
        <v>3.15E-2</v>
      </c>
      <c r="AH102">
        <v>3.15E-2</v>
      </c>
    </row>
    <row r="103" spans="1:34">
      <c r="A103" s="52">
        <v>101</v>
      </c>
      <c r="B103" s="35" t="s">
        <v>506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2">
        <v>0</v>
      </c>
      <c r="Z103" s="52">
        <v>0</v>
      </c>
      <c r="AA103" s="52">
        <v>0</v>
      </c>
      <c r="AB103" s="52">
        <v>0</v>
      </c>
      <c r="AC103" s="52">
        <v>0</v>
      </c>
      <c r="AD103" s="52">
        <v>0</v>
      </c>
      <c r="AE103">
        <v>0</v>
      </c>
      <c r="AF103" s="52">
        <v>0</v>
      </c>
      <c r="AG103">
        <v>0</v>
      </c>
      <c r="AH103">
        <v>0</v>
      </c>
    </row>
    <row r="104" spans="1:34">
      <c r="A104" s="52">
        <v>102</v>
      </c>
      <c r="B104" s="35" t="s">
        <v>507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61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61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61">
        <v>-2.6521275072182001E-5</v>
      </c>
      <c r="Y104" s="52">
        <v>-6.9622686894359295E-4</v>
      </c>
      <c r="Z104" s="52">
        <v>-6.5306466910327004E-4</v>
      </c>
      <c r="AA104" s="61">
        <v>-7.2422596388197594E-5</v>
      </c>
      <c r="AB104" s="52">
        <v>0</v>
      </c>
      <c r="AC104" s="52">
        <v>0</v>
      </c>
      <c r="AD104" s="52">
        <v>0</v>
      </c>
      <c r="AE104">
        <v>0</v>
      </c>
      <c r="AF104" s="52">
        <v>0</v>
      </c>
      <c r="AG104">
        <v>0</v>
      </c>
      <c r="AH104">
        <v>0</v>
      </c>
    </row>
    <row r="105" spans="1:34">
      <c r="A105" s="52">
        <v>103</v>
      </c>
      <c r="B105" s="35" t="s">
        <v>508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2">
        <v>3.01540182196572E-2</v>
      </c>
      <c r="Z105" s="52">
        <v>3.0717836319718E-2</v>
      </c>
      <c r="AA105" s="52">
        <v>3.2630751934894099E-2</v>
      </c>
      <c r="AB105" s="52">
        <v>2.8154830247712499E-2</v>
      </c>
      <c r="AC105" s="52">
        <v>0.106550130486896</v>
      </c>
      <c r="AD105" s="52">
        <v>9.0265080506901504E-2</v>
      </c>
      <c r="AE105">
        <v>4.7956910164615299E-2</v>
      </c>
      <c r="AF105" s="52">
        <v>2.9859812446252298E-2</v>
      </c>
      <c r="AG105">
        <v>2.6244893727864E-2</v>
      </c>
      <c r="AH105">
        <v>2.4220989400773899E-2</v>
      </c>
    </row>
    <row r="106" spans="1:34">
      <c r="A106" s="52">
        <v>104</v>
      </c>
      <c r="B106" s="35" t="s">
        <v>571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2">
        <v>-3.3300000000000003E-2</v>
      </c>
      <c r="Z106" s="52">
        <v>2.9067963173683601E-2</v>
      </c>
      <c r="AA106" s="52">
        <v>3.1262565339766901E-2</v>
      </c>
      <c r="AB106" s="52">
        <v>-1.27692757578712E-2</v>
      </c>
      <c r="AC106" s="52">
        <v>-2.48815165876775E-2</v>
      </c>
      <c r="AD106" s="52">
        <v>0.03</v>
      </c>
      <c r="AE106">
        <v>0.03</v>
      </c>
      <c r="AF106" s="52">
        <v>0.03</v>
      </c>
      <c r="AG106">
        <v>0.03</v>
      </c>
      <c r="AH106">
        <v>0.03</v>
      </c>
    </row>
    <row r="107" spans="1:34">
      <c r="A107" s="52">
        <v>105</v>
      </c>
      <c r="B107" s="35" t="s">
        <v>473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2">
        <v>2.6200000000000001E-2</v>
      </c>
      <c r="Z107" s="52">
        <v>8.4876242447865902E-2</v>
      </c>
      <c r="AA107" s="52">
        <v>4.3654001616814701E-2</v>
      </c>
      <c r="AB107" s="52">
        <v>5.1897753679318301E-2</v>
      </c>
      <c r="AC107" s="52">
        <v>6.8973981345115301E-2</v>
      </c>
      <c r="AD107" s="52">
        <v>0.08</v>
      </c>
      <c r="AE107">
        <v>4.4999999999999998E-2</v>
      </c>
      <c r="AF107" s="52">
        <v>0.03</v>
      </c>
      <c r="AG107">
        <v>0.03</v>
      </c>
      <c r="AH107">
        <v>0.03</v>
      </c>
    </row>
    <row r="108" spans="1:34">
      <c r="A108" s="52">
        <v>106</v>
      </c>
      <c r="B108" s="35" t="s">
        <v>509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2">
        <v>7.8245296213139701E-4</v>
      </c>
      <c r="Z108" s="52">
        <v>6.89373298339665E-4</v>
      </c>
      <c r="AA108" s="52">
        <v>8.4261336602738904E-4</v>
      </c>
      <c r="AB108" s="52">
        <v>2.55255300983804E-3</v>
      </c>
      <c r="AC108" s="52">
        <v>9.1140451828334505E-4</v>
      </c>
      <c r="AD108" s="52">
        <v>3.6643446599407699E-3</v>
      </c>
      <c r="AE108">
        <v>4.0481701343930603E-3</v>
      </c>
      <c r="AF108" s="52">
        <v>3.9813083261669704E-3</v>
      </c>
      <c r="AG108">
        <v>3.8055095905402902E-3</v>
      </c>
      <c r="AH108">
        <v>3.5120434631122199E-3</v>
      </c>
    </row>
    <row r="109" spans="1:34">
      <c r="A109" s="52">
        <v>107</v>
      </c>
      <c r="B109" s="35" t="s">
        <v>510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2">
        <v>3.6842819040730501E-2</v>
      </c>
      <c r="Z109" s="52">
        <v>3.8335043273507501E-2</v>
      </c>
      <c r="AA109" s="52">
        <v>3.9621662562719498E-2</v>
      </c>
      <c r="AB109" s="52">
        <v>4.6151831424299003E-2</v>
      </c>
      <c r="AC109" s="52">
        <v>3.0720181608937601E-2</v>
      </c>
      <c r="AD109" s="52">
        <v>3.0720181608937601E-2</v>
      </c>
      <c r="AE109">
        <v>3.0720181608937601E-2</v>
      </c>
      <c r="AF109" s="52">
        <v>3.0720181608937601E-2</v>
      </c>
      <c r="AG109">
        <v>3.0720181608937601E-2</v>
      </c>
      <c r="AH109">
        <v>3.0720181608937601E-2</v>
      </c>
    </row>
    <row r="110" spans="1:34">
      <c r="A110" s="52">
        <v>108</v>
      </c>
      <c r="B110" s="35" t="s">
        <v>511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2">
        <v>3.0610542130515599E-2</v>
      </c>
      <c r="Z110" s="52">
        <v>2.5746252728666999E-2</v>
      </c>
      <c r="AA110" s="52">
        <v>2.3692054635786001E-2</v>
      </c>
      <c r="AB110" s="52">
        <v>2.3353464229843399E-2</v>
      </c>
      <c r="AC110" s="52">
        <v>2.4198467998427699E-2</v>
      </c>
      <c r="AD110" s="52">
        <v>2.7298597536690901E-2</v>
      </c>
      <c r="AE110">
        <v>2.4239577507007001E-2</v>
      </c>
      <c r="AF110" s="52">
        <v>2.5167556204698401E-2</v>
      </c>
      <c r="AG110">
        <v>2.3357955417799E-2</v>
      </c>
      <c r="AH110">
        <v>2.21622053017081E-2</v>
      </c>
    </row>
    <row r="111" spans="1:34" s="52" customFormat="1">
      <c r="A111" s="52">
        <v>109</v>
      </c>
      <c r="B111" s="35" t="s">
        <v>582</v>
      </c>
      <c r="C111" s="52" t="s">
        <v>577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5.5937515557621497E-4</v>
      </c>
      <c r="Q111" s="52">
        <v>1.11629779835176E-3</v>
      </c>
      <c r="R111" s="52">
        <v>1.04699423862483E-2</v>
      </c>
      <c r="S111" s="52">
        <v>1.2281426130200501E-3</v>
      </c>
      <c r="T111" s="52">
        <v>9.2704814056593105E-4</v>
      </c>
      <c r="U111" s="52">
        <v>3.15859101865662E-4</v>
      </c>
      <c r="V111" s="52">
        <v>7.5018229954481902E-4</v>
      </c>
      <c r="W111" s="52">
        <v>8.2893963198935798E-4</v>
      </c>
      <c r="X111" s="52">
        <v>9.4680952007690001E-4</v>
      </c>
      <c r="Y111" s="52">
        <v>8.7537622760563202E-4</v>
      </c>
      <c r="Z111" s="52">
        <v>8.2528532940022502E-4</v>
      </c>
      <c r="AA111" s="52">
        <v>4.5964805757215202E-4</v>
      </c>
      <c r="AB111" s="61">
        <v>8.7996198564222006E-5</v>
      </c>
      <c r="AC111" s="52">
        <v>4.05157903202509E-4</v>
      </c>
      <c r="AD111" s="52">
        <v>3.4230216346947797E-4</v>
      </c>
      <c r="AE111" s="52">
        <v>3.0902062094603501E-4</v>
      </c>
      <c r="AF111" s="52">
        <v>2.8437916615478402E-4</v>
      </c>
      <c r="AG111" s="52">
        <v>2.6244893727863999E-4</v>
      </c>
      <c r="AH111" s="52">
        <v>2.42209894007739E-4</v>
      </c>
    </row>
    <row r="112" spans="1:34">
      <c r="A112" s="52">
        <v>110</v>
      </c>
      <c r="B112" s="35" t="s">
        <v>512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2">
        <v>2.3666999999999998</v>
      </c>
      <c r="Z112" s="52">
        <v>2.5095000000000001</v>
      </c>
      <c r="AA112" s="52">
        <v>2.5341</v>
      </c>
      <c r="AB112" s="52">
        <v>2.8182</v>
      </c>
      <c r="AC112" s="52">
        <v>3.109</v>
      </c>
      <c r="AD112" s="52">
        <v>3.22</v>
      </c>
      <c r="AE112">
        <v>3.12</v>
      </c>
      <c r="AF112" s="52">
        <v>3.12</v>
      </c>
      <c r="AG112">
        <v>3.12</v>
      </c>
      <c r="AH112">
        <v>3.12</v>
      </c>
    </row>
    <row r="113" spans="1:34">
      <c r="A113" s="52">
        <v>111</v>
      </c>
      <c r="B113" s="35" t="s">
        <v>513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2">
        <v>2.6467999999999998</v>
      </c>
      <c r="Z113" s="52">
        <v>2.5922000000000001</v>
      </c>
      <c r="AA113" s="52">
        <v>2.6766000000000001</v>
      </c>
      <c r="AB113" s="52">
        <v>2.8677000000000001</v>
      </c>
      <c r="AC113" s="52">
        <v>3.2766000000000002</v>
      </c>
      <c r="AD113" s="52">
        <v>3.12</v>
      </c>
      <c r="AE113">
        <v>3.12</v>
      </c>
      <c r="AF113" s="52">
        <v>3.12</v>
      </c>
      <c r="AG113">
        <v>3.12</v>
      </c>
      <c r="AH113">
        <v>3.12</v>
      </c>
    </row>
    <row r="114" spans="1:34">
      <c r="A114" s="52">
        <v>112</v>
      </c>
      <c r="B114" s="35" t="s">
        <v>514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2">
        <v>9.4700527569746798E-2</v>
      </c>
      <c r="Z114" s="52">
        <v>8.6942975335155603E-2</v>
      </c>
      <c r="AA114" s="52">
        <v>8.3666708969235795E-2</v>
      </c>
      <c r="AB114" s="52">
        <v>8.5238459250415899E-2</v>
      </c>
      <c r="AC114" s="52">
        <v>0.112836858388827</v>
      </c>
      <c r="AD114" s="52">
        <v>0.10123586484609801</v>
      </c>
      <c r="AE114">
        <v>9.4010253304202901E-2</v>
      </c>
      <c r="AF114" s="52">
        <v>8.8584110257215201E-2</v>
      </c>
      <c r="AG114">
        <v>8.7526720582426595E-2</v>
      </c>
      <c r="AH114">
        <v>8.7558876683797707E-2</v>
      </c>
    </row>
    <row r="115" spans="1:34">
      <c r="A115" s="52">
        <v>113</v>
      </c>
      <c r="B115" s="35" t="s">
        <v>515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2">
        <v>4.8914193038177803E-2</v>
      </c>
      <c r="Z115" s="52">
        <v>4.0452228883710799E-2</v>
      </c>
      <c r="AA115" s="52">
        <v>3.7776792212620099E-2</v>
      </c>
      <c r="AB115" s="52">
        <v>3.6238862274415598E-2</v>
      </c>
      <c r="AC115" s="52">
        <v>3.7460081777455301E-2</v>
      </c>
      <c r="AD115" s="52">
        <v>3.3834857348140603E-2</v>
      </c>
      <c r="AE115">
        <v>3.0963866218792699E-2</v>
      </c>
      <c r="AF115" s="52">
        <v>3.3414552023187098E-2</v>
      </c>
      <c r="AG115">
        <v>3.3724688440305302E-2</v>
      </c>
      <c r="AH115">
        <v>3.3667175267075702E-2</v>
      </c>
    </row>
    <row r="116" spans="1:34">
      <c r="A116" s="52">
        <v>114</v>
      </c>
      <c r="B116" s="35" t="s">
        <v>516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2">
        <v>1.5600783792396501E-2</v>
      </c>
      <c r="Z116" s="52">
        <v>2.4397681546826099E-2</v>
      </c>
      <c r="AA116" s="52">
        <v>1.6492396524253501E-2</v>
      </c>
      <c r="AB116" s="52">
        <v>4.8107056168551297E-3</v>
      </c>
      <c r="AC116" s="52">
        <v>4.1297574486016796E-3</v>
      </c>
      <c r="AD116" s="52">
        <v>2.6528417668884598E-3</v>
      </c>
      <c r="AE116">
        <v>3.1674613646968598E-3</v>
      </c>
      <c r="AF116" s="52">
        <v>3.5547395769348002E-3</v>
      </c>
      <c r="AG116">
        <v>3.28061171598301E-3</v>
      </c>
      <c r="AH116">
        <v>3.0276236750967399E-3</v>
      </c>
    </row>
    <row r="117" spans="1:34">
      <c r="A117" s="52">
        <v>115</v>
      </c>
      <c r="B117" s="35" t="s">
        <v>517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2">
        <v>2.26615567242121E-3</v>
      </c>
      <c r="Z117" s="52">
        <v>2.6914998064357502E-3</v>
      </c>
      <c r="AA117" s="52">
        <v>2.33120041686715E-3</v>
      </c>
      <c r="AB117" s="52">
        <v>2.5497105231901199E-3</v>
      </c>
      <c r="AC117" s="52">
        <v>3.3881660306602701E-3</v>
      </c>
      <c r="AD117" s="52">
        <v>3.59417271642952E-3</v>
      </c>
      <c r="AE117">
        <v>2.0086340361492299E-3</v>
      </c>
      <c r="AF117" s="52">
        <v>1.6351802053899999E-3</v>
      </c>
      <c r="AG117">
        <v>1.5090813893521801E-3</v>
      </c>
      <c r="AH117">
        <v>1.3927068905445E-3</v>
      </c>
    </row>
    <row r="118" spans="1:34">
      <c r="A118" s="52">
        <v>116</v>
      </c>
      <c r="B118" s="35" t="s">
        <v>518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52">
        <v>0</v>
      </c>
      <c r="AE118">
        <v>0</v>
      </c>
      <c r="AF118" s="52">
        <v>0</v>
      </c>
      <c r="AG118">
        <v>0</v>
      </c>
      <c r="AH118">
        <v>0</v>
      </c>
    </row>
    <row r="119" spans="1:34">
      <c r="A119" s="52">
        <v>117</v>
      </c>
      <c r="B119" s="35" t="s">
        <v>519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>
        <v>0</v>
      </c>
      <c r="AF119" s="52">
        <v>0</v>
      </c>
      <c r="AG119">
        <v>0</v>
      </c>
      <c r="AH119">
        <v>0</v>
      </c>
    </row>
    <row r="120" spans="1:34">
      <c r="A120" s="52">
        <v>118</v>
      </c>
      <c r="B120" s="35" t="s">
        <v>520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2">
        <v>-8.8388834473869193E-2</v>
      </c>
      <c r="Z120" s="52">
        <v>0.45521074138046302</v>
      </c>
      <c r="AA120" s="52">
        <v>0.26264799324717297</v>
      </c>
      <c r="AB120" s="52">
        <v>0.223432244861168</v>
      </c>
      <c r="AC120" s="52">
        <v>0.285869596918573</v>
      </c>
      <c r="AD120" s="52">
        <v>-0.05</v>
      </c>
      <c r="AE120">
        <v>-0.05</v>
      </c>
      <c r="AF120" s="52">
        <v>-0.05</v>
      </c>
      <c r="AG120">
        <v>-0.05</v>
      </c>
      <c r="AH120">
        <v>-0.05</v>
      </c>
    </row>
    <row r="121" spans="1:34">
      <c r="A121" s="52">
        <v>119</v>
      </c>
      <c r="B121" s="35" t="s">
        <v>521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61">
        <v>2.90277166314302E-6</v>
      </c>
      <c r="N121" s="61">
        <v>-1.6359944965145101E-6</v>
      </c>
      <c r="O121" s="61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2">
        <v>-1.50853805751866E-3</v>
      </c>
      <c r="Z121" s="52">
        <v>-1.68025541648696E-3</v>
      </c>
      <c r="AA121" s="52">
        <v>7.9891316777333399E-3</v>
      </c>
      <c r="AB121" s="52">
        <v>-1.5711235842132298E-2</v>
      </c>
      <c r="AC121" s="52">
        <v>3.49209812485047E-2</v>
      </c>
      <c r="AD121" s="52">
        <v>-1.7115108173473899E-2</v>
      </c>
      <c r="AE121">
        <v>0</v>
      </c>
      <c r="AF121" s="52">
        <v>0</v>
      </c>
      <c r="AG121">
        <v>0</v>
      </c>
      <c r="AH121">
        <v>0</v>
      </c>
    </row>
    <row r="122" spans="1:34">
      <c r="A122" s="52">
        <v>120</v>
      </c>
      <c r="B122" s="35" t="s">
        <v>522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2">
        <v>4.0294653256695298E-3</v>
      </c>
      <c r="Z122" s="52">
        <v>-5.4045885275526002E-4</v>
      </c>
      <c r="AA122" s="52">
        <v>-4.4482721044750801E-3</v>
      </c>
      <c r="AB122" s="52">
        <v>1.3750732194105201E-2</v>
      </c>
      <c r="AC122" s="61">
        <v>-7.5090179054657102E-5</v>
      </c>
      <c r="AD122" s="61">
        <v>-9.7504771264280993E-3</v>
      </c>
      <c r="AE122" s="61">
        <v>4.6893879228560899E-3</v>
      </c>
      <c r="AF122" s="52">
        <v>2.0190920796989602E-3</v>
      </c>
      <c r="AG122">
        <v>1.4434691550325199E-4</v>
      </c>
      <c r="AH122">
        <v>-6.0552473501934798E-4</v>
      </c>
    </row>
    <row r="123" spans="1:34">
      <c r="A123" s="52">
        <v>121</v>
      </c>
      <c r="B123" s="35" t="s">
        <v>523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2">
        <v>12.4499999999999</v>
      </c>
      <c r="Z123" s="52">
        <v>10.689999999999699</v>
      </c>
      <c r="AA123" s="52">
        <v>12.0300000000002</v>
      </c>
      <c r="AB123" s="52">
        <v>6.9500000000000401</v>
      </c>
      <c r="AC123" s="52">
        <v>20.290000000000099</v>
      </c>
      <c r="AD123" s="52">
        <v>-82.585019000000102</v>
      </c>
      <c r="AE123">
        <v>8.5816409999997596</v>
      </c>
      <c r="AF123" s="52">
        <v>0</v>
      </c>
      <c r="AG123">
        <v>0</v>
      </c>
      <c r="AH123">
        <v>0</v>
      </c>
    </row>
    <row r="124" spans="1:34">
      <c r="A124" s="52">
        <v>122</v>
      </c>
      <c r="B124" s="35" t="s">
        <v>524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2">
        <v>-101.538364811763</v>
      </c>
      <c r="Z124" s="52">
        <v>263.85445905558799</v>
      </c>
      <c r="AA124" s="52">
        <v>-116.401733948936</v>
      </c>
      <c r="AB124" s="52">
        <v>58.232688240720798</v>
      </c>
      <c r="AC124" s="52">
        <v>266.86821164361498</v>
      </c>
      <c r="AD124" s="52">
        <v>-57.785082999999702</v>
      </c>
      <c r="AE124">
        <v>22.086592999999901</v>
      </c>
      <c r="AF124" s="52">
        <v>0</v>
      </c>
      <c r="AG124">
        <v>0</v>
      </c>
      <c r="AH124">
        <v>0</v>
      </c>
    </row>
    <row r="125" spans="1:34">
      <c r="A125" s="52">
        <v>123</v>
      </c>
      <c r="B125" s="35" t="s">
        <v>525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2">
        <v>9.3508955300639601E-2</v>
      </c>
      <c r="Z125" s="52">
        <v>0.102502038816353</v>
      </c>
      <c r="AA125" s="52">
        <v>8.2017405006556507E-2</v>
      </c>
      <c r="AB125" s="52">
        <v>6.5634428199935896E-2</v>
      </c>
      <c r="AC125" s="52">
        <v>0.116017085052563</v>
      </c>
      <c r="AD125" s="52">
        <v>0.18</v>
      </c>
      <c r="AE125">
        <v>0.12</v>
      </c>
      <c r="AF125" s="52">
        <v>0.1</v>
      </c>
      <c r="AG125">
        <v>0.09</v>
      </c>
      <c r="AH125">
        <v>0.08</v>
      </c>
    </row>
    <row r="126" spans="1:34">
      <c r="A126" s="52">
        <v>124</v>
      </c>
      <c r="B126" s="35" t="s">
        <v>526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2">
        <v>2.9100000000000001E-2</v>
      </c>
      <c r="Z126" s="52">
        <v>4.84593894532801E-2</v>
      </c>
      <c r="AA126" s="52">
        <v>4.83831377345698E-2</v>
      </c>
      <c r="AB126" s="52">
        <v>4.9850943262702098E-2</v>
      </c>
      <c r="AC126" s="52">
        <v>-0.05</v>
      </c>
      <c r="AD126" s="52">
        <v>9.5000000000000001E-2</v>
      </c>
      <c r="AE126">
        <v>0.06</v>
      </c>
      <c r="AF126" s="52">
        <v>5.5E-2</v>
      </c>
      <c r="AG126">
        <v>5.1999999999999998E-2</v>
      </c>
      <c r="AH126">
        <v>5.1999999999999998E-2</v>
      </c>
    </row>
    <row r="127" spans="1:34">
      <c r="A127" s="52">
        <v>125</v>
      </c>
      <c r="B127" s="35" t="s">
        <v>527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2">
        <v>8.2961221698168407E-3</v>
      </c>
      <c r="Z127" s="52">
        <v>8.6012198718109101E-3</v>
      </c>
      <c r="AA127" s="52">
        <v>9.1014799770579493E-3</v>
      </c>
      <c r="AB127" s="52">
        <v>1.0011644043518401E-2</v>
      </c>
      <c r="AC127" s="52">
        <v>9.3125989986086993E-3</v>
      </c>
      <c r="AD127" s="52">
        <v>7.8198929244602394E-3</v>
      </c>
      <c r="AE127">
        <v>2.91560955862584E-3</v>
      </c>
      <c r="AF127" s="52">
        <v>3.5547395769348002E-3</v>
      </c>
      <c r="AG127">
        <v>3.28061171598301E-3</v>
      </c>
      <c r="AH127">
        <v>3.0276236750967399E-3</v>
      </c>
    </row>
    <row r="128" spans="1:34">
      <c r="A128" s="52">
        <v>126</v>
      </c>
      <c r="B128" s="35" t="s">
        <v>528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2">
        <v>3.07999999999999E-2</v>
      </c>
      <c r="Z128" s="52">
        <v>3.08498253783469E-2</v>
      </c>
      <c r="AA128" s="52">
        <v>3.0773574251835099E-2</v>
      </c>
      <c r="AB128" s="52">
        <v>3.0859125353784399E-2</v>
      </c>
      <c r="AC128" s="52">
        <v>3.07324417677796E-2</v>
      </c>
      <c r="AD128" s="52">
        <v>4.7899999999999998E-2</v>
      </c>
      <c r="AE128">
        <v>3.7499999999999999E-2</v>
      </c>
      <c r="AF128" s="52">
        <v>3.2899999999999999E-2</v>
      </c>
      <c r="AG128">
        <v>3.04E-2</v>
      </c>
      <c r="AH128">
        <v>0.03</v>
      </c>
    </row>
    <row r="129" spans="1:34">
      <c r="A129" s="52">
        <v>127</v>
      </c>
      <c r="B129" s="35" t="s">
        <v>529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2">
        <v>9.3700000000000006E-2</v>
      </c>
      <c r="Z129" s="52">
        <v>8.7599999999999997E-2</v>
      </c>
      <c r="AA129" s="52">
        <v>7.9600000000000004E-2</v>
      </c>
      <c r="AB129" s="52">
        <v>7.8200000000000006E-2</v>
      </c>
      <c r="AC129" s="52">
        <v>9.1999999999999998E-2</v>
      </c>
      <c r="AD129" s="52">
        <v>8.6999999999999897E-2</v>
      </c>
      <c r="AE129">
        <v>8.1999999999999906E-2</v>
      </c>
      <c r="AF129" s="52">
        <v>7.6999999999999902E-2</v>
      </c>
      <c r="AG129">
        <v>7.1999999999999897E-2</v>
      </c>
      <c r="AH129">
        <v>6.6999999999999907E-2</v>
      </c>
    </row>
    <row r="130" spans="1:34">
      <c r="A130" s="52">
        <v>128</v>
      </c>
      <c r="B130" s="35" t="s">
        <v>530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2">
        <v>1.9199999999999998E-2</v>
      </c>
      <c r="Z130" s="52">
        <v>2.1000000000000001E-2</v>
      </c>
      <c r="AA130" s="52">
        <v>2.0799999999999999E-2</v>
      </c>
      <c r="AB130" s="52">
        <v>2.18E-2</v>
      </c>
      <c r="AC130" s="52">
        <v>1.9699999999999999E-2</v>
      </c>
      <c r="AD130" s="52">
        <v>1.4656086602520799E-2</v>
      </c>
      <c r="AE130">
        <v>1.01356298744048E-2</v>
      </c>
      <c r="AF130" s="52">
        <v>9.9082836124402204E-3</v>
      </c>
      <c r="AG130">
        <v>9.9184814181501307E-3</v>
      </c>
      <c r="AH130">
        <v>9.9131720397281301E-3</v>
      </c>
    </row>
    <row r="131" spans="1:34">
      <c r="A131" s="52">
        <v>129</v>
      </c>
      <c r="B131" s="35" t="s">
        <v>531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2">
        <v>9.64E-2</v>
      </c>
      <c r="Z131" s="52">
        <v>9.7699999999999995E-2</v>
      </c>
      <c r="AA131" s="52">
        <v>8.7999999999999995E-2</v>
      </c>
      <c r="AB131" s="52">
        <v>8.8300000000000003E-2</v>
      </c>
      <c r="AC131" s="52">
        <v>0.1042</v>
      </c>
      <c r="AD131" s="52">
        <v>8.8685662213398797E-2</v>
      </c>
      <c r="AE131">
        <v>9.19880466929269E-2</v>
      </c>
      <c r="AF131" s="52">
        <v>8.37646484134002E-2</v>
      </c>
      <c r="AG131">
        <v>8.3498422603307601E-2</v>
      </c>
      <c r="AH131">
        <v>8.3271732174606802E-2</v>
      </c>
    </row>
    <row r="132" spans="1:34">
      <c r="A132" s="52">
        <v>130</v>
      </c>
      <c r="B132" s="35" t="s">
        <v>532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2">
        <v>0.1958</v>
      </c>
      <c r="Z132" s="52">
        <v>0.16700000000000001</v>
      </c>
      <c r="AA132" s="52">
        <v>0.16209999999999999</v>
      </c>
      <c r="AB132" s="52">
        <v>0.1512</v>
      </c>
      <c r="AC132" s="52">
        <v>0.15709999999999999</v>
      </c>
      <c r="AD132" s="52">
        <v>0.14710000000000001</v>
      </c>
      <c r="AE132">
        <v>0.1371</v>
      </c>
      <c r="AF132" s="52">
        <v>0.12709999999999999</v>
      </c>
      <c r="AG132">
        <v>0.117099999999999</v>
      </c>
      <c r="AH132">
        <v>0.107099999999999</v>
      </c>
    </row>
    <row r="133" spans="1:34">
      <c r="A133" s="52">
        <v>131</v>
      </c>
      <c r="B133" s="35" t="s">
        <v>533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2">
        <v>6.7299999999999999E-2</v>
      </c>
      <c r="Z133" s="52">
        <v>6.8500000000000005E-2</v>
      </c>
      <c r="AA133" s="52">
        <v>6.2799999999999995E-2</v>
      </c>
      <c r="AB133" s="52">
        <v>7.0999999999999897E-2</v>
      </c>
      <c r="AC133" s="52">
        <v>5.4100000000000002E-2</v>
      </c>
      <c r="AD133" s="52">
        <v>5.9700000000000003E-2</v>
      </c>
      <c r="AE133">
        <v>6.6799999999999998E-2</v>
      </c>
      <c r="AF133" s="52">
        <v>7.5499999999999998E-2</v>
      </c>
      <c r="AG133">
        <v>8.2500000000000004E-2</v>
      </c>
      <c r="AH133">
        <v>8.8700000000000001E-2</v>
      </c>
    </row>
    <row r="134" spans="1:34">
      <c r="A134" s="52">
        <v>132</v>
      </c>
      <c r="B134" s="35" t="s">
        <v>534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2">
        <v>4.8246987249141997E-2</v>
      </c>
      <c r="Z134" s="52">
        <v>5.6767315168224197E-2</v>
      </c>
      <c r="AA134" s="52">
        <v>6.4125164184043904E-2</v>
      </c>
      <c r="AB134" s="52">
        <v>8.0128480396486207E-2</v>
      </c>
      <c r="AC134" s="52">
        <v>8.5603208921118001E-2</v>
      </c>
      <c r="AD134" s="52">
        <v>7.9073511272266903E-2</v>
      </c>
      <c r="AE134">
        <v>8.2357085688327905E-2</v>
      </c>
      <c r="AF134" s="52">
        <v>6.6459411130373E-2</v>
      </c>
      <c r="AG134">
        <v>6.7567478902386E-2</v>
      </c>
      <c r="AH134">
        <v>6.7927764774470503E-2</v>
      </c>
    </row>
    <row r="135" spans="1:34">
      <c r="A135" s="52">
        <v>133</v>
      </c>
      <c r="B135" s="35" t="s">
        <v>535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2">
        <v>-9.7667095843790696E-4</v>
      </c>
      <c r="Z135" s="52">
        <v>-8.5865001572556102E-4</v>
      </c>
      <c r="AA135" s="52">
        <v>-7.8476497634269904E-4</v>
      </c>
      <c r="AB135" s="52">
        <v>-8.1213904226473004E-4</v>
      </c>
      <c r="AC135" s="52">
        <v>-8.0959761783996897E-4</v>
      </c>
      <c r="AD135" s="52">
        <v>-7.7017986780632697E-4</v>
      </c>
      <c r="AE135">
        <v>-6.9529639712858E-4</v>
      </c>
      <c r="AF135" s="52">
        <v>-6.3985312384826402E-4</v>
      </c>
      <c r="AG135">
        <v>-5.9051010887694103E-4</v>
      </c>
      <c r="AH135">
        <v>-5.4497226151741299E-4</v>
      </c>
    </row>
    <row r="136" spans="1:34">
      <c r="A136" s="52">
        <v>134</v>
      </c>
      <c r="B136" s="35" t="s">
        <v>536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2">
        <v>1.02103972483551E-2</v>
      </c>
      <c r="Z136" s="52">
        <v>9.5398470032869095E-3</v>
      </c>
      <c r="AA136" s="52">
        <v>9.1990150526891201E-3</v>
      </c>
      <c r="AB136" s="52">
        <v>1.90355239768824E-2</v>
      </c>
      <c r="AC136" s="52">
        <v>4.0682482695862901E-2</v>
      </c>
      <c r="AD136" s="52">
        <v>-3.0772964495906102E-3</v>
      </c>
      <c r="AE136">
        <v>1.9928739844809799E-2</v>
      </c>
      <c r="AF136" s="52">
        <v>1.9693257256218798E-2</v>
      </c>
      <c r="AG136">
        <v>1.9486833592938999E-2</v>
      </c>
      <c r="AH136">
        <v>1.7984084630074601E-2</v>
      </c>
    </row>
    <row r="137" spans="1:34">
      <c r="A137" s="52">
        <v>135</v>
      </c>
      <c r="B137" s="35" t="s">
        <v>537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2">
        <v>1.6523598323697701E-2</v>
      </c>
      <c r="Z137" s="52">
        <v>1.9420700727104799E-2</v>
      </c>
      <c r="AA137" s="52">
        <v>2.0402095636392802E-2</v>
      </c>
      <c r="AB137" s="52">
        <v>2.0230586577575E-2</v>
      </c>
      <c r="AC137" s="52">
        <v>1.9885741488194199E-2</v>
      </c>
      <c r="AD137" s="52">
        <v>2.0538129808168701E-2</v>
      </c>
      <c r="AE137">
        <v>1.6996134152031901E-2</v>
      </c>
      <c r="AF137" s="52">
        <v>1.7062749969287E-2</v>
      </c>
      <c r="AG137">
        <v>1.6796731985833001E-2</v>
      </c>
      <c r="AH137">
        <v>1.5743643110503001E-2</v>
      </c>
    </row>
    <row r="138" spans="1:34">
      <c r="A138" s="52">
        <v>136</v>
      </c>
      <c r="B138" s="35" t="s">
        <v>538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61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61">
        <v>8.2814207307117406E-5</v>
      </c>
      <c r="U138" s="61">
        <v>4.8480699356124901E-5</v>
      </c>
      <c r="V138" s="61">
        <v>5.2110565329686697E-5</v>
      </c>
      <c r="W138" s="61">
        <v>9.1247618405030094E-5</v>
      </c>
      <c r="X138" s="61">
        <v>9.6065951928126097E-5</v>
      </c>
      <c r="Y138" s="61">
        <v>4.7438303695555398E-6</v>
      </c>
      <c r="Z138" s="61">
        <v>1.6191686010824801E-5</v>
      </c>
      <c r="AA138" s="61">
        <v>3.4081221829740003E-5</v>
      </c>
      <c r="AB138" s="61">
        <v>1.02126484564789E-4</v>
      </c>
      <c r="AC138" s="61">
        <v>1.82159464013993E-5</v>
      </c>
      <c r="AD138" s="61">
        <v>1.00595654267735E-4</v>
      </c>
      <c r="AE138" s="61">
        <v>1.00595654267735E-4</v>
      </c>
      <c r="AF138" s="61">
        <v>1.00595654267735E-4</v>
      </c>
      <c r="AG138" s="61">
        <v>1.00595654267735E-4</v>
      </c>
      <c r="AH138">
        <v>1.00595654267735E-4</v>
      </c>
    </row>
    <row r="139" spans="1:34">
      <c r="A139" s="52">
        <v>137</v>
      </c>
      <c r="B139" s="35" t="s">
        <v>539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61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61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2">
        <v>4.6648687131545498E-2</v>
      </c>
      <c r="Z139" s="52">
        <v>1.23496644194124E-2</v>
      </c>
      <c r="AA139" s="52">
        <v>1.59102812555043E-2</v>
      </c>
      <c r="AB139" s="52">
        <v>1.6575111623642599E-2</v>
      </c>
      <c r="AC139" s="52">
        <v>4.4234489671307498E-2</v>
      </c>
      <c r="AD139" s="52">
        <v>1.6326658118573301E-2</v>
      </c>
      <c r="AE139">
        <v>1.6326658118573301E-2</v>
      </c>
      <c r="AF139" s="52">
        <v>1.6326658118573301E-2</v>
      </c>
      <c r="AG139">
        <v>1.6326658118573301E-2</v>
      </c>
      <c r="AH139">
        <v>1.6326658118573301E-2</v>
      </c>
    </row>
    <row r="140" spans="1:34">
      <c r="A140" s="52">
        <v>138</v>
      </c>
      <c r="B140" s="35" t="s">
        <v>540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61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2">
        <v>-2.1904268819581399E-3</v>
      </c>
      <c r="Z140" s="52">
        <v>3.3318701957650398E-3</v>
      </c>
      <c r="AA140" s="52">
        <v>-1.6059552404119001E-3</v>
      </c>
      <c r="AB140" s="52">
        <v>4.9409430062665504E-3</v>
      </c>
      <c r="AC140" s="52">
        <v>-1.0588886594673601E-3</v>
      </c>
      <c r="AD140" s="52">
        <v>4.86688048191507E-3</v>
      </c>
      <c r="AE140">
        <v>4.86688048191507E-3</v>
      </c>
      <c r="AF140" s="52">
        <v>4.86688048191507E-3</v>
      </c>
      <c r="AG140">
        <v>4.86688048191507E-3</v>
      </c>
      <c r="AH140">
        <v>4.86688048191507E-3</v>
      </c>
    </row>
    <row r="141" spans="1:34">
      <c r="A141" s="52">
        <v>139</v>
      </c>
      <c r="B141" s="35" t="s">
        <v>541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2">
        <v>7.7193282066479393E-2</v>
      </c>
      <c r="Z141" s="52">
        <v>6.91404618948296E-2</v>
      </c>
      <c r="AA141" s="52">
        <v>8.1678338737748102E-2</v>
      </c>
      <c r="AB141" s="52">
        <v>8.5904616299833605E-2</v>
      </c>
      <c r="AC141" s="52">
        <v>0.110925600812512</v>
      </c>
      <c r="AD141" s="52">
        <v>0.113925600812512</v>
      </c>
      <c r="AE141">
        <v>0.11692560081251201</v>
      </c>
      <c r="AF141" s="52">
        <v>0.119925600812512</v>
      </c>
      <c r="AG141">
        <v>0.122925600812512</v>
      </c>
    </row>
    <row r="142" spans="1:34">
      <c r="A142" s="52">
        <v>140</v>
      </c>
      <c r="B142" s="35" t="s">
        <v>542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2">
        <v>2.1098046044175599E-2</v>
      </c>
      <c r="Z142" s="52">
        <v>2.2243205993082701E-2</v>
      </c>
      <c r="AA142" s="52">
        <v>1.9683250918062899E-2</v>
      </c>
      <c r="AB142" s="52">
        <v>2.0114450694531098E-2</v>
      </c>
      <c r="AC142" s="52">
        <v>3.3260294134910502E-2</v>
      </c>
      <c r="AD142" s="52">
        <v>2.7298597536690901E-2</v>
      </c>
      <c r="AE142">
        <v>2.3613810749591301E-2</v>
      </c>
      <c r="AF142" s="52">
        <v>2.4456608289311399E-2</v>
      </c>
      <c r="AG142">
        <v>2.36204043550776E-2</v>
      </c>
      <c r="AH142">
        <v>2.21622053017081E-2</v>
      </c>
    </row>
    <row r="143" spans="1:34" s="52" customFormat="1">
      <c r="A143" s="52">
        <v>141</v>
      </c>
      <c r="B143" s="35" t="s">
        <v>561</v>
      </c>
      <c r="C143" s="52" t="s">
        <v>560</v>
      </c>
      <c r="D143" s="52">
        <v>1995</v>
      </c>
      <c r="E143" s="52">
        <v>1996</v>
      </c>
      <c r="F143" s="52">
        <v>1997</v>
      </c>
      <c r="G143" s="52">
        <v>1998</v>
      </c>
      <c r="H143" s="52">
        <v>1999</v>
      </c>
      <c r="I143" s="52">
        <v>2000</v>
      </c>
      <c r="J143" s="52">
        <v>2001</v>
      </c>
      <c r="K143" s="52">
        <v>2002</v>
      </c>
      <c r="L143" s="52">
        <v>2003</v>
      </c>
      <c r="M143" s="52">
        <v>2004</v>
      </c>
      <c r="N143" s="52">
        <v>2005</v>
      </c>
      <c r="O143" s="52">
        <v>2006</v>
      </c>
      <c r="P143" s="52">
        <v>2007</v>
      </c>
      <c r="Q143" s="52">
        <v>2008</v>
      </c>
      <c r="R143" s="52">
        <v>2009</v>
      </c>
      <c r="S143" s="52">
        <v>2010</v>
      </c>
      <c r="T143" s="52">
        <v>2011</v>
      </c>
      <c r="U143" s="52">
        <v>2012</v>
      </c>
      <c r="V143" s="52">
        <v>2013</v>
      </c>
      <c r="W143" s="52">
        <v>2014</v>
      </c>
      <c r="X143" s="52">
        <v>2015</v>
      </c>
      <c r="Y143" s="52">
        <v>2016</v>
      </c>
      <c r="Z143" s="52">
        <v>2017</v>
      </c>
      <c r="AA143" s="52">
        <v>2018</v>
      </c>
      <c r="AB143" s="52">
        <v>2019</v>
      </c>
      <c r="AC143" s="52">
        <v>2020</v>
      </c>
      <c r="AD143" s="52">
        <v>2021</v>
      </c>
      <c r="AE143" s="52">
        <v>2022</v>
      </c>
      <c r="AF143" s="52">
        <v>2023</v>
      </c>
      <c r="AG143" s="52">
        <v>2024</v>
      </c>
      <c r="AH143" s="52">
        <v>2025</v>
      </c>
    </row>
    <row r="144" spans="1:34">
      <c r="A144" s="52">
        <v>142</v>
      </c>
      <c r="B144" s="35" t="s">
        <v>543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2">
        <v>0.1216644593903</v>
      </c>
      <c r="Z144" s="52">
        <v>0.10141368138589001</v>
      </c>
      <c r="AA144" s="52">
        <v>0.10180105804256299</v>
      </c>
      <c r="AB144" s="61">
        <v>9.3255286771371598E-2</v>
      </c>
      <c r="AC144" s="61">
        <v>8.9732156772101904E-2</v>
      </c>
      <c r="AD144" s="61">
        <v>9.2284663271371498E-2</v>
      </c>
      <c r="AE144" s="61">
        <v>0.10159052913600899</v>
      </c>
      <c r="AF144" s="61">
        <v>0.10189305523325901</v>
      </c>
      <c r="AG144">
        <v>0.10219761617630201</v>
      </c>
      <c r="AH144">
        <v>0.102769658027483</v>
      </c>
    </row>
    <row r="145" spans="1:34">
      <c r="A145" s="52">
        <v>143</v>
      </c>
      <c r="B145" s="35" t="s">
        <v>544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2">
        <v>0.123509530355212</v>
      </c>
      <c r="Z145" s="52">
        <v>0.138491661036375</v>
      </c>
      <c r="AA145" s="52">
        <v>0.13376991677455299</v>
      </c>
      <c r="AB145" s="52">
        <v>0.13856655428692599</v>
      </c>
      <c r="AC145" s="52">
        <v>0.13218684865341601</v>
      </c>
      <c r="AD145" s="52">
        <v>0.12887676454625799</v>
      </c>
      <c r="AE145">
        <v>0.13316316597806499</v>
      </c>
      <c r="AF145" s="52">
        <v>0.13270553788612999</v>
      </c>
      <c r="AG145">
        <v>0.13245797864452999</v>
      </c>
      <c r="AH145">
        <v>0.132731021916241</v>
      </c>
    </row>
    <row r="146" spans="1:34">
      <c r="A146" s="52">
        <v>144</v>
      </c>
      <c r="B146" s="35" t="s">
        <v>545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2">
        <v>6.6525244711884798E-2</v>
      </c>
      <c r="Z146" s="52">
        <v>7.0468180147717205E-2</v>
      </c>
      <c r="AA146" s="52">
        <v>6.9227481841659499E-2</v>
      </c>
      <c r="AB146" s="52">
        <v>7.1214442268588501E-2</v>
      </c>
      <c r="AC146" s="52">
        <v>0.10542984978321</v>
      </c>
      <c r="AD146" s="52">
        <v>0.112</v>
      </c>
      <c r="AE146">
        <v>9.6470050000000002E-2</v>
      </c>
      <c r="AF146" s="52">
        <v>8.2498391000000004E-2</v>
      </c>
      <c r="AG146">
        <v>8.2291063999999997E-2</v>
      </c>
      <c r="AH146">
        <v>8.2409478999999994E-2</v>
      </c>
    </row>
    <row r="147" spans="1:34">
      <c r="A147" s="52">
        <v>145</v>
      </c>
      <c r="B147" s="35" t="s">
        <v>546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2">
        <v>0</v>
      </c>
      <c r="Z147" s="52">
        <v>0</v>
      </c>
      <c r="AA147" s="52">
        <v>0</v>
      </c>
      <c r="AB147" s="52">
        <v>0</v>
      </c>
      <c r="AC147" s="52">
        <v>0</v>
      </c>
      <c r="AD147" s="52">
        <v>0</v>
      </c>
      <c r="AE147">
        <v>0</v>
      </c>
      <c r="AF147" s="52">
        <v>0</v>
      </c>
      <c r="AG147">
        <v>0</v>
      </c>
      <c r="AH147">
        <v>0</v>
      </c>
    </row>
    <row r="148" spans="1:34">
      <c r="A148" s="52">
        <v>146</v>
      </c>
      <c r="B148" s="45" t="s">
        <v>547</v>
      </c>
      <c r="C148" s="6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2">
        <v>3.1879733843803701E-2</v>
      </c>
      <c r="Z148" s="52">
        <v>0.188709649026229</v>
      </c>
      <c r="AA148" s="52">
        <v>-3.95873178356069E-2</v>
      </c>
      <c r="AB148" s="52">
        <v>-0.22608415200957399</v>
      </c>
      <c r="AC148" s="52">
        <v>-8.91062548254304E-2</v>
      </c>
      <c r="AD148" s="52">
        <v>-8.91062548254304E-2</v>
      </c>
      <c r="AE148">
        <v>-8.91062548254304E-2</v>
      </c>
      <c r="AF148" s="52">
        <v>-8.91062548254304E-2</v>
      </c>
      <c r="AG148">
        <v>-8.91062548254304E-2</v>
      </c>
      <c r="AH148">
        <v>-8.91062548254304E-2</v>
      </c>
    </row>
    <row r="149" spans="1:34">
      <c r="A149" s="52">
        <v>147</v>
      </c>
      <c r="B149" s="35" t="s">
        <v>548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2">
        <v>2.4733235513629E-2</v>
      </c>
      <c r="Z149" s="52">
        <v>-7.3320381125611903E-3</v>
      </c>
      <c r="AA149" s="52">
        <v>-7.4559370239547798E-2</v>
      </c>
      <c r="AB149" s="52">
        <v>-5.8984874628404002E-2</v>
      </c>
      <c r="AC149" s="52">
        <v>0.12554202247590199</v>
      </c>
      <c r="AD149" s="52">
        <v>8.9542022475902094E-2</v>
      </c>
      <c r="AE149">
        <v>4.7542022475902099E-2</v>
      </c>
      <c r="AF149" s="52">
        <v>-4.5797752409790899E-4</v>
      </c>
      <c r="AG149">
        <v>-5.3457977524097901E-2</v>
      </c>
      <c r="AH149">
        <v>-0.112457977524097</v>
      </c>
    </row>
    <row r="150" spans="1:34">
      <c r="A150" s="52">
        <v>148</v>
      </c>
      <c r="B150" s="35" t="s">
        <v>549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2">
        <v>1.26306578863446E-2</v>
      </c>
      <c r="Z150" s="52">
        <v>-0.18030556245838</v>
      </c>
      <c r="AA150" s="52">
        <v>-0.223942037678622</v>
      </c>
      <c r="AB150" s="52">
        <v>-0.26167502902081802</v>
      </c>
      <c r="AC150" s="52">
        <v>-8.6138148140984402E-2</v>
      </c>
      <c r="AD150" s="52">
        <v>-0.45613814814098402</v>
      </c>
      <c r="AE150">
        <v>-0.64613814814098403</v>
      </c>
      <c r="AF150" s="52">
        <v>-0.76613814814098402</v>
      </c>
      <c r="AG150">
        <v>-0.88613814814098402</v>
      </c>
      <c r="AH150">
        <v>-1.0061381481409799</v>
      </c>
    </row>
    <row r="151" spans="1:34">
      <c r="A151" s="52">
        <v>149</v>
      </c>
      <c r="B151" s="35" t="s">
        <v>550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61">
        <v>2.4335812242041802E-2</v>
      </c>
      <c r="R151" s="61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2">
        <v>-3.7126184272507502E-2</v>
      </c>
      <c r="Z151" s="52">
        <v>-1.38231252079393E-3</v>
      </c>
      <c r="AA151" s="52">
        <v>6.1882964848742103E-2</v>
      </c>
      <c r="AB151" s="52">
        <v>6.8905917314573101E-2</v>
      </c>
      <c r="AC151" s="52">
        <v>0.108067460861309</v>
      </c>
      <c r="AD151" s="52">
        <v>7.8E-2</v>
      </c>
      <c r="AE151">
        <v>7.5674608613091896E-3</v>
      </c>
      <c r="AF151" s="52">
        <v>-3.10325391386908E-2</v>
      </c>
      <c r="AG151">
        <v>-6.76325391386908E-2</v>
      </c>
      <c r="AH151">
        <v>-0.10193253913869001</v>
      </c>
    </row>
    <row r="152" spans="1:34">
      <c r="A152" s="52">
        <v>150</v>
      </c>
      <c r="B152" s="35" t="s">
        <v>551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61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61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2">
        <v>0.27720996722403601</v>
      </c>
      <c r="Z152" s="52">
        <v>0.335714016428319</v>
      </c>
      <c r="AA152" s="52">
        <v>0.44348527295936702</v>
      </c>
      <c r="AB152" s="52">
        <v>0.51557608469121796</v>
      </c>
      <c r="AC152" s="52">
        <v>0.10015524500579399</v>
      </c>
      <c r="AD152" s="52">
        <v>-1.4999999999999999E-2</v>
      </c>
      <c r="AE152" s="61">
        <v>4.6155245005794703E-2</v>
      </c>
      <c r="AF152" s="52">
        <v>0.12585524500579401</v>
      </c>
      <c r="AG152">
        <v>0.19415524500579401</v>
      </c>
      <c r="AH152">
        <v>0.216155245005794</v>
      </c>
    </row>
    <row r="153" spans="1:34" s="52" customFormat="1">
      <c r="A153" s="52">
        <v>151</v>
      </c>
      <c r="B153" s="35" t="s">
        <v>558</v>
      </c>
      <c r="C153" s="8" t="s">
        <v>249</v>
      </c>
      <c r="D153" s="52">
        <v>-2.6617145317116699E-2</v>
      </c>
      <c r="E153" s="52">
        <v>0.122174465606771</v>
      </c>
      <c r="F153" s="52">
        <v>-0.230178806711971</v>
      </c>
      <c r="G153" s="61">
        <v>0.125042639862987</v>
      </c>
      <c r="H153" s="52">
        <v>-6.5827987607816302E-2</v>
      </c>
      <c r="I153" s="52">
        <v>-0.11166651017579</v>
      </c>
      <c r="J153" s="52">
        <v>-5.6064891553753701E-2</v>
      </c>
      <c r="K153" s="52">
        <v>-2.1359247004019699E-2</v>
      </c>
      <c r="L153" s="52">
        <v>6.9445390840130697E-2</v>
      </c>
      <c r="M153" s="52">
        <v>7.44257668166146E-2</v>
      </c>
      <c r="N153" s="61">
        <v>7.8405611263398206E-2</v>
      </c>
      <c r="O153" s="52">
        <v>-1.3381783392929799E-2</v>
      </c>
      <c r="P153" s="52">
        <v>5.5602497373483599E-2</v>
      </c>
      <c r="Q153" s="52">
        <v>0.18529377238347799</v>
      </c>
      <c r="R153" s="61">
        <v>1.6098233857064701E-15</v>
      </c>
      <c r="S153" s="61">
        <v>-2.0539125955565301E-15</v>
      </c>
      <c r="T153" s="52">
        <v>-0.33953685961095897</v>
      </c>
      <c r="U153" s="52">
        <v>-3.9678880899310598E-2</v>
      </c>
      <c r="V153" s="52">
        <v>-0.195867872220332</v>
      </c>
      <c r="W153" s="52">
        <v>4.4663586350039801E-2</v>
      </c>
      <c r="X153" s="52">
        <v>6.3857792828525994E-2</v>
      </c>
      <c r="Y153" s="52">
        <v>0.27998113150681297</v>
      </c>
      <c r="Z153" s="52">
        <v>7.9110533381182097E-2</v>
      </c>
      <c r="AA153" s="52">
        <v>0.121128271194584</v>
      </c>
      <c r="AB153" s="52">
        <v>-0.116853686859867</v>
      </c>
      <c r="AC153" s="52">
        <v>-9.2280000774253607E-2</v>
      </c>
      <c r="AD153" s="52">
        <v>7.7199992257463903E-3</v>
      </c>
      <c r="AE153" s="52">
        <v>0.107719999225746</v>
      </c>
      <c r="AF153" s="52">
        <v>0.107719999225746</v>
      </c>
      <c r="AG153" s="52">
        <v>0.107719999225746</v>
      </c>
      <c r="AH153" s="52">
        <v>0.107719999225746</v>
      </c>
    </row>
    <row r="154" spans="1:34">
      <c r="A154" s="52">
        <v>152</v>
      </c>
      <c r="B154" s="35" t="s">
        <v>552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61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61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2">
        <v>-6.0896728883706702E-2</v>
      </c>
      <c r="Z154" s="61">
        <v>5.4894350016335102E-5</v>
      </c>
      <c r="AA154" s="52">
        <v>-9.3767837609745296E-3</v>
      </c>
      <c r="AB154" s="52">
        <v>-7.01912919269669E-3</v>
      </c>
      <c r="AC154" s="52">
        <v>0.24975419783995101</v>
      </c>
      <c r="AD154" s="52">
        <v>0.12975419783995101</v>
      </c>
      <c r="AE154">
        <v>0.109754197839951</v>
      </c>
      <c r="AF154" s="52">
        <v>0.109754197839951</v>
      </c>
      <c r="AG154">
        <v>0.109754197839951</v>
      </c>
      <c r="AH154">
        <v>0.109754197839951</v>
      </c>
    </row>
    <row r="155" spans="1:34">
      <c r="A155" s="52">
        <v>153</v>
      </c>
      <c r="B155" s="35" t="s">
        <v>553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2">
        <v>7.8636096909374606E-2</v>
      </c>
      <c r="Z155" s="52">
        <v>-5.5313305552044202E-2</v>
      </c>
      <c r="AA155" s="52">
        <v>-9.0358610755326599E-2</v>
      </c>
      <c r="AB155" s="52">
        <v>-0.141561950796842</v>
      </c>
      <c r="AC155" s="52">
        <v>-0.15498866777818199</v>
      </c>
      <c r="AD155" s="52">
        <v>-0.17498866777818201</v>
      </c>
      <c r="AE155">
        <v>-0.194988667778182</v>
      </c>
      <c r="AF155" s="52">
        <v>-0.21498866777818201</v>
      </c>
      <c r="AG155">
        <v>-0.234988667778182</v>
      </c>
      <c r="AH155">
        <v>-0.25498866777818202</v>
      </c>
    </row>
    <row r="156" spans="1:34">
      <c r="A156" s="52">
        <v>154</v>
      </c>
      <c r="B156" s="35" t="s">
        <v>554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2">
        <v>-0.21867626652497099</v>
      </c>
      <c r="Z156" s="52">
        <v>-0.101445458272935</v>
      </c>
      <c r="AA156" s="52">
        <v>-2.9727045413301101E-3</v>
      </c>
      <c r="AB156" s="52">
        <v>7.6885438688364796E-2</v>
      </c>
      <c r="AC156" s="52">
        <v>-1.21314041175854E-2</v>
      </c>
      <c r="AD156" s="52">
        <v>4.0000000000000001E-3</v>
      </c>
      <c r="AE156">
        <v>-4.3131404117585398E-2</v>
      </c>
      <c r="AF156" s="52">
        <v>-6.9631404117585394E-2</v>
      </c>
      <c r="AG156">
        <v>-9.3631404117585401E-2</v>
      </c>
      <c r="AH156">
        <v>-0.123631404117585</v>
      </c>
    </row>
    <row r="157" spans="1:34">
      <c r="A157" s="52">
        <v>155</v>
      </c>
      <c r="B157" s="35" t="s">
        <v>555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61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61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2">
        <v>8.5139491408304596E-2</v>
      </c>
      <c r="Z157" s="52">
        <v>0.133056950754953</v>
      </c>
      <c r="AA157" s="52">
        <v>0.11007799237707</v>
      </c>
      <c r="AB157" s="52">
        <v>3.6839262760124801E-2</v>
      </c>
      <c r="AC157" s="52">
        <v>-0.91145579561359502</v>
      </c>
      <c r="AD157" s="52">
        <v>-0.70299999999999996</v>
      </c>
      <c r="AE157" s="52">
        <v>-0.57645579561359495</v>
      </c>
      <c r="AF157" s="52">
        <v>-0.42445579561359498</v>
      </c>
      <c r="AG157">
        <v>-0.42445579561359498</v>
      </c>
      <c r="AH157">
        <v>-0.41245579561359502</v>
      </c>
    </row>
    <row r="159" spans="1:34">
      <c r="AC159" s="52"/>
      <c r="AE159" s="52"/>
      <c r="AF159" s="52"/>
      <c r="AG159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4"/>
  <sheetViews>
    <sheetView tabSelected="1" zoomScaleNormal="100" zoomScaleSheetLayoutView="90" workbookViewId="0">
      <pane xSplit="1" ySplit="7" topLeftCell="B112" activePane="bottomRight" state="frozen"/>
      <selection pane="topRight"/>
      <selection pane="bottomLeft"/>
      <selection pane="bottomRight" activeCell="C11" sqref="C11:I129"/>
    </sheetView>
  </sheetViews>
  <sheetFormatPr defaultRowHeight="12.75"/>
  <cols>
    <col min="1" max="1" width="51.7109375" style="17" customWidth="1"/>
    <col min="2" max="9" width="8.7109375" style="17" customWidth="1"/>
    <col min="10" max="16384" width="9.140625" style="17"/>
  </cols>
  <sheetData>
    <row r="1" spans="1:9">
      <c r="E1" s="76"/>
      <c r="F1" s="72"/>
      <c r="G1" s="72"/>
      <c r="H1" s="72"/>
      <c r="I1" s="72"/>
    </row>
    <row r="2" spans="1:9" ht="18">
      <c r="A2" s="77" t="s">
        <v>260</v>
      </c>
      <c r="B2" s="22"/>
      <c r="C2" s="22"/>
      <c r="D2" s="22"/>
      <c r="E2" s="22"/>
      <c r="F2" s="22"/>
      <c r="G2" s="22"/>
      <c r="H2" s="22"/>
      <c r="I2" s="22"/>
    </row>
    <row r="3" spans="1:9">
      <c r="A3" s="18" t="s">
        <v>253</v>
      </c>
      <c r="B3" s="18"/>
      <c r="C3" s="18"/>
      <c r="D3" s="18"/>
      <c r="E3" s="18"/>
      <c r="F3" s="18"/>
      <c r="G3" s="18"/>
      <c r="H3" s="18"/>
      <c r="I3" s="18"/>
    </row>
    <row r="4" spans="1:9" ht="4.5" customHeight="1">
      <c r="A4" s="19"/>
      <c r="B4" s="19"/>
      <c r="C4" s="19"/>
      <c r="D4" s="19"/>
      <c r="E4" s="53"/>
      <c r="F4" s="19"/>
      <c r="G4" s="19"/>
      <c r="H4" s="19"/>
      <c r="I4" s="19"/>
    </row>
    <row r="5" spans="1:9">
      <c r="B5" s="43">
        <v>2018</v>
      </c>
      <c r="C5" s="43">
        <v>2019</v>
      </c>
      <c r="D5" s="43">
        <v>2020</v>
      </c>
      <c r="E5" s="54">
        <v>2021</v>
      </c>
      <c r="F5" s="43">
        <v>2022</v>
      </c>
      <c r="G5" s="43">
        <v>2023</v>
      </c>
      <c r="H5" s="43">
        <v>2024</v>
      </c>
      <c r="I5" s="43">
        <v>2025</v>
      </c>
    </row>
    <row r="6" spans="1:9">
      <c r="A6" s="71"/>
      <c r="B6" s="71" t="s">
        <v>254</v>
      </c>
      <c r="C6" s="71" t="s">
        <v>254</v>
      </c>
      <c r="D6" s="71" t="s">
        <v>254</v>
      </c>
      <c r="E6" s="73" t="s">
        <v>272</v>
      </c>
      <c r="F6" s="71" t="s">
        <v>273</v>
      </c>
      <c r="G6" s="71" t="s">
        <v>273</v>
      </c>
      <c r="H6" s="71" t="s">
        <v>273</v>
      </c>
      <c r="I6" s="71" t="s">
        <v>273</v>
      </c>
    </row>
    <row r="7" spans="1:9" ht="4.5" customHeight="1">
      <c r="A7" s="20"/>
      <c r="B7" s="20"/>
      <c r="C7" s="20"/>
      <c r="D7" s="20"/>
      <c r="E7" s="78"/>
      <c r="F7" s="20"/>
      <c r="G7" s="20"/>
      <c r="H7" s="20"/>
      <c r="I7" s="20"/>
    </row>
    <row r="8" spans="1:9">
      <c r="E8" s="55"/>
      <c r="F8" s="75"/>
      <c r="G8" s="75"/>
      <c r="H8" s="75"/>
      <c r="I8" s="75"/>
    </row>
    <row r="9" spans="1:9">
      <c r="A9" s="17" t="s">
        <v>274</v>
      </c>
      <c r="E9" s="55"/>
    </row>
    <row r="10" spans="1:9">
      <c r="E10" s="79"/>
    </row>
    <row r="11" spans="1:9">
      <c r="A11" s="17" t="s">
        <v>269</v>
      </c>
      <c r="B11" s="33">
        <v>11822.151901180001</v>
      </c>
      <c r="C11" s="33">
        <v>12907.343685770002</v>
      </c>
      <c r="D11" s="33">
        <v>12407.017042519999</v>
      </c>
      <c r="E11" s="41">
        <v>14928</v>
      </c>
      <c r="F11" s="33">
        <v>17205</v>
      </c>
      <c r="G11" s="33">
        <v>18228</v>
      </c>
      <c r="H11" s="33">
        <v>19732</v>
      </c>
      <c r="I11" s="33">
        <v>21266</v>
      </c>
    </row>
    <row r="12" spans="1:9">
      <c r="A12" s="80" t="s">
        <v>261</v>
      </c>
      <c r="B12" s="33">
        <v>10506.31617455</v>
      </c>
      <c r="C12" s="33">
        <v>11417.838802509999</v>
      </c>
      <c r="D12" s="33">
        <v>10964.412546380001</v>
      </c>
      <c r="E12" s="41">
        <v>13271</v>
      </c>
      <c r="F12" s="33">
        <v>15558</v>
      </c>
      <c r="G12" s="33">
        <v>16738</v>
      </c>
      <c r="H12" s="33">
        <v>18162</v>
      </c>
      <c r="I12" s="33">
        <v>19666</v>
      </c>
    </row>
    <row r="13" spans="1:9">
      <c r="A13" s="81" t="s">
        <v>283</v>
      </c>
      <c r="B13" s="33">
        <v>5966.0533188399995</v>
      </c>
      <c r="C13" s="33">
        <v>6824.7702910299995</v>
      </c>
      <c r="D13" s="33">
        <v>6530.9947443500005</v>
      </c>
      <c r="E13" s="41">
        <v>7734</v>
      </c>
      <c r="F13" s="33">
        <v>8805</v>
      </c>
      <c r="G13" s="33">
        <v>9466</v>
      </c>
      <c r="H13" s="33">
        <v>10248</v>
      </c>
      <c r="I13" s="33">
        <v>11078</v>
      </c>
    </row>
    <row r="14" spans="1:9">
      <c r="A14" s="81" t="s">
        <v>284</v>
      </c>
      <c r="B14" s="33">
        <v>4540.2628557099997</v>
      </c>
      <c r="C14" s="33">
        <v>4593.0685114799999</v>
      </c>
      <c r="D14" s="33">
        <v>4433.4178020300005</v>
      </c>
      <c r="E14" s="41">
        <v>5537</v>
      </c>
      <c r="F14" s="33">
        <v>6753</v>
      </c>
      <c r="G14" s="33">
        <v>7272</v>
      </c>
      <c r="H14" s="33">
        <v>7914</v>
      </c>
      <c r="I14" s="33">
        <v>8588</v>
      </c>
    </row>
    <row r="15" spans="1:9">
      <c r="A15" s="80" t="s">
        <v>285</v>
      </c>
      <c r="B15" s="33">
        <v>0</v>
      </c>
      <c r="C15" s="33">
        <v>0</v>
      </c>
      <c r="D15" s="33">
        <v>0</v>
      </c>
      <c r="E15" s="41">
        <v>0</v>
      </c>
      <c r="F15" s="33">
        <v>0</v>
      </c>
      <c r="G15" s="33">
        <v>0</v>
      </c>
      <c r="H15" s="33">
        <v>0</v>
      </c>
      <c r="I15" s="33">
        <v>0</v>
      </c>
    </row>
    <row r="16" spans="1:9">
      <c r="A16" s="80" t="s">
        <v>286</v>
      </c>
      <c r="B16" s="33">
        <v>405.91670348000002</v>
      </c>
      <c r="C16" s="33">
        <v>493.09634951000004</v>
      </c>
      <c r="D16" s="33">
        <v>460.10757485999989</v>
      </c>
      <c r="E16" s="41">
        <v>457</v>
      </c>
      <c r="F16" s="33">
        <v>422</v>
      </c>
      <c r="G16" s="33">
        <v>250</v>
      </c>
      <c r="H16" s="33">
        <v>250</v>
      </c>
      <c r="I16" s="33">
        <v>250</v>
      </c>
    </row>
    <row r="17" spans="1:9">
      <c r="A17" s="80" t="s">
        <v>287</v>
      </c>
      <c r="B17" s="33">
        <v>909.91902315000095</v>
      </c>
      <c r="C17" s="33">
        <v>996.40853375000233</v>
      </c>
      <c r="D17" s="33">
        <v>982.49692127999947</v>
      </c>
      <c r="E17" s="41">
        <v>1200</v>
      </c>
      <c r="F17" s="33">
        <v>1225</v>
      </c>
      <c r="G17" s="33">
        <v>1240</v>
      </c>
      <c r="H17" s="33">
        <v>1320</v>
      </c>
      <c r="I17" s="33">
        <v>1350</v>
      </c>
    </row>
    <row r="18" spans="1:9">
      <c r="B18" s="47"/>
      <c r="C18" s="47"/>
      <c r="D18" s="47"/>
      <c r="E18" s="41"/>
      <c r="F18" s="47"/>
      <c r="G18" s="47"/>
      <c r="H18" s="47"/>
      <c r="I18" s="47"/>
    </row>
    <row r="19" spans="1:9">
      <c r="A19" s="17" t="s">
        <v>262</v>
      </c>
      <c r="B19" s="33">
        <v>9492.7958625299998</v>
      </c>
      <c r="C19" s="33">
        <v>10519.402838050002</v>
      </c>
      <c r="D19" s="33">
        <v>12959.647939160001</v>
      </c>
      <c r="E19" s="41">
        <v>14688</v>
      </c>
      <c r="F19" s="33">
        <v>14753</v>
      </c>
      <c r="G19" s="33">
        <v>15768</v>
      </c>
      <c r="H19" s="33">
        <v>16887</v>
      </c>
      <c r="I19" s="33">
        <v>18071</v>
      </c>
    </row>
    <row r="20" spans="1:9">
      <c r="A20" s="80" t="s">
        <v>288</v>
      </c>
      <c r="B20" s="33">
        <v>1684.8225704799997</v>
      </c>
      <c r="C20" s="33">
        <v>1784.8641182400002</v>
      </c>
      <c r="D20" s="33">
        <v>1850.79743667</v>
      </c>
      <c r="E20" s="41">
        <v>1977</v>
      </c>
      <c r="F20" s="33">
        <v>2244</v>
      </c>
      <c r="G20" s="33">
        <v>2420</v>
      </c>
      <c r="H20" s="33">
        <v>2620</v>
      </c>
      <c r="I20" s="33">
        <v>2820</v>
      </c>
    </row>
    <row r="21" spans="1:9">
      <c r="A21" s="80" t="s">
        <v>289</v>
      </c>
      <c r="B21" s="33">
        <v>1583.79887893</v>
      </c>
      <c r="C21" s="33">
        <v>1658.69722039</v>
      </c>
      <c r="D21" s="33">
        <v>1880.7120074899997</v>
      </c>
      <c r="E21" s="41">
        <v>2250</v>
      </c>
      <c r="F21" s="33">
        <v>2117</v>
      </c>
      <c r="G21" s="33">
        <v>2260</v>
      </c>
      <c r="H21" s="33">
        <v>2340</v>
      </c>
      <c r="I21" s="33">
        <v>2490</v>
      </c>
    </row>
    <row r="22" spans="1:9">
      <c r="A22" s="80" t="s">
        <v>290</v>
      </c>
      <c r="B22" s="33">
        <v>520.59967812999992</v>
      </c>
      <c r="C22" s="33">
        <v>610.99634973000002</v>
      </c>
      <c r="D22" s="33">
        <v>769.27205862999995</v>
      </c>
      <c r="E22" s="41">
        <v>813</v>
      </c>
      <c r="F22" s="33">
        <v>777</v>
      </c>
      <c r="G22" s="33">
        <v>858</v>
      </c>
      <c r="H22" s="33">
        <v>977</v>
      </c>
      <c r="I22" s="33">
        <v>1101</v>
      </c>
    </row>
    <row r="23" spans="1:9">
      <c r="A23" s="81" t="s">
        <v>291</v>
      </c>
      <c r="B23" s="33">
        <v>268.68606045999996</v>
      </c>
      <c r="C23" s="33">
        <v>323.81480696999995</v>
      </c>
      <c r="D23" s="33">
        <v>336.49556331000002</v>
      </c>
      <c r="E23" s="41">
        <v>288</v>
      </c>
      <c r="F23" s="33">
        <v>250</v>
      </c>
      <c r="G23" s="33">
        <v>264</v>
      </c>
      <c r="H23" s="33">
        <v>273</v>
      </c>
      <c r="I23" s="33">
        <v>279</v>
      </c>
    </row>
    <row r="24" spans="1:9">
      <c r="A24" s="81" t="s">
        <v>292</v>
      </c>
      <c r="B24" s="33">
        <v>251.91361766999998</v>
      </c>
      <c r="C24" s="33">
        <v>287.18154276000001</v>
      </c>
      <c r="D24" s="33">
        <v>432.77649531999998</v>
      </c>
      <c r="E24" s="41">
        <v>525</v>
      </c>
      <c r="F24" s="33">
        <v>527</v>
      </c>
      <c r="G24" s="33">
        <v>594</v>
      </c>
      <c r="H24" s="33">
        <v>704</v>
      </c>
      <c r="I24" s="33">
        <v>822</v>
      </c>
    </row>
    <row r="25" spans="1:9">
      <c r="A25" s="80" t="s">
        <v>293</v>
      </c>
      <c r="B25" s="33">
        <v>877.8608122600001</v>
      </c>
      <c r="C25" s="33">
        <v>990.69019366000009</v>
      </c>
      <c r="D25" s="33">
        <v>1643.29729677</v>
      </c>
      <c r="E25" s="41">
        <v>1595</v>
      </c>
      <c r="F25" s="33">
        <v>1582</v>
      </c>
      <c r="G25" s="33">
        <v>1700</v>
      </c>
      <c r="H25" s="33">
        <v>1800</v>
      </c>
      <c r="I25" s="33">
        <v>1900</v>
      </c>
    </row>
    <row r="26" spans="1:9">
      <c r="A26" s="80" t="s">
        <v>286</v>
      </c>
      <c r="B26" s="33">
        <v>37.58004825999982</v>
      </c>
      <c r="C26" s="33">
        <v>125.71555164999997</v>
      </c>
      <c r="D26" s="33">
        <v>45.029522579999991</v>
      </c>
      <c r="E26" s="41">
        <v>174</v>
      </c>
      <c r="F26" s="33">
        <v>267</v>
      </c>
      <c r="G26" s="33">
        <v>280</v>
      </c>
      <c r="H26" s="33">
        <v>290</v>
      </c>
      <c r="I26" s="33">
        <v>290</v>
      </c>
    </row>
    <row r="27" spans="1:9">
      <c r="A27" s="80" t="s">
        <v>294</v>
      </c>
      <c r="B27" s="33">
        <v>3731.4795285300002</v>
      </c>
      <c r="C27" s="33">
        <v>4198.2219694900004</v>
      </c>
      <c r="D27" s="33">
        <v>5574.9633534099994</v>
      </c>
      <c r="E27" s="41">
        <v>6275</v>
      </c>
      <c r="F27" s="33">
        <v>6151</v>
      </c>
      <c r="G27" s="33">
        <v>6520</v>
      </c>
      <c r="H27" s="33">
        <v>7000</v>
      </c>
      <c r="I27" s="33">
        <v>7490</v>
      </c>
    </row>
    <row r="28" spans="1:9">
      <c r="A28" s="80" t="s">
        <v>295</v>
      </c>
      <c r="B28" s="33">
        <v>1056.65434594</v>
      </c>
      <c r="C28" s="33">
        <v>1150.21743489</v>
      </c>
      <c r="D28" s="33">
        <v>1195.5762636100001</v>
      </c>
      <c r="E28" s="41">
        <v>1604</v>
      </c>
      <c r="F28" s="33">
        <v>1615</v>
      </c>
      <c r="G28" s="33">
        <v>1730</v>
      </c>
      <c r="H28" s="33">
        <v>1860</v>
      </c>
      <c r="I28" s="33">
        <v>1980</v>
      </c>
    </row>
    <row r="29" spans="1:9" hidden="1">
      <c r="A29" s="81" t="s">
        <v>574</v>
      </c>
      <c r="B29" s="33">
        <v>1036.15834445</v>
      </c>
      <c r="C29" s="33">
        <v>1145.81997202</v>
      </c>
      <c r="D29" s="33">
        <v>1190.1422120300001</v>
      </c>
      <c r="E29" s="41">
        <v>1584</v>
      </c>
      <c r="F29" s="33">
        <v>1595</v>
      </c>
      <c r="G29" s="33">
        <v>1710</v>
      </c>
      <c r="H29" s="33">
        <v>1840</v>
      </c>
      <c r="I29" s="33">
        <v>1960</v>
      </c>
    </row>
    <row r="30" spans="1:9" hidden="1">
      <c r="A30" s="81" t="s">
        <v>573</v>
      </c>
      <c r="B30" s="33">
        <v>20.496001490000001</v>
      </c>
      <c r="C30" s="33">
        <v>4.39746287</v>
      </c>
      <c r="D30" s="33">
        <v>5.4340515800000002</v>
      </c>
      <c r="E30" s="41">
        <v>20</v>
      </c>
      <c r="F30" s="33">
        <v>20</v>
      </c>
      <c r="G30" s="33">
        <v>20</v>
      </c>
      <c r="H30" s="33">
        <v>20</v>
      </c>
      <c r="I30" s="33">
        <v>20</v>
      </c>
    </row>
    <row r="31" spans="1:9">
      <c r="B31" s="33"/>
      <c r="C31" s="33"/>
      <c r="D31" s="33"/>
      <c r="E31" s="41"/>
      <c r="F31" s="33"/>
      <c r="G31" s="33"/>
      <c r="H31" s="33"/>
      <c r="I31" s="33"/>
    </row>
    <row r="32" spans="1:9">
      <c r="A32" s="17" t="s">
        <v>270</v>
      </c>
      <c r="B32" s="33">
        <v>2329.3560386500012</v>
      </c>
      <c r="C32" s="33">
        <v>2387.9408477199995</v>
      </c>
      <c r="D32" s="33">
        <v>-552.63089664000108</v>
      </c>
      <c r="E32" s="41">
        <v>240</v>
      </c>
      <c r="F32" s="33">
        <v>2452</v>
      </c>
      <c r="G32" s="33">
        <v>2460</v>
      </c>
      <c r="H32" s="33">
        <v>2845</v>
      </c>
      <c r="I32" s="33">
        <v>3195</v>
      </c>
    </row>
    <row r="33" spans="1:9">
      <c r="B33" s="33"/>
      <c r="C33" s="33"/>
      <c r="D33" s="33"/>
      <c r="E33" s="41"/>
      <c r="F33" s="33"/>
      <c r="G33" s="33"/>
      <c r="H33" s="33"/>
      <c r="I33" s="33"/>
    </row>
    <row r="34" spans="1:9">
      <c r="A34" s="17" t="s">
        <v>296</v>
      </c>
      <c r="B34" s="33">
        <v>2654.2080903699994</v>
      </c>
      <c r="C34" s="33">
        <v>3740.42</v>
      </c>
      <c r="D34" s="33">
        <v>4021.5271392499999</v>
      </c>
      <c r="E34" s="41">
        <v>4208</v>
      </c>
      <c r="F34" s="33">
        <v>5229</v>
      </c>
      <c r="G34" s="33">
        <v>4419</v>
      </c>
      <c r="H34" s="33">
        <v>4774</v>
      </c>
      <c r="I34" s="33">
        <v>5124</v>
      </c>
    </row>
    <row r="35" spans="1:9">
      <c r="A35" s="40" t="s">
        <v>297</v>
      </c>
      <c r="B35" s="33">
        <v>2859.9371574199995</v>
      </c>
      <c r="C35" s="33">
        <v>3946.54</v>
      </c>
      <c r="D35" s="33">
        <v>4229.42366322</v>
      </c>
      <c r="E35" s="41">
        <v>4688</v>
      </c>
      <c r="F35" s="33">
        <v>5679</v>
      </c>
      <c r="G35" s="33">
        <v>4669</v>
      </c>
      <c r="H35" s="33">
        <v>5024</v>
      </c>
      <c r="I35" s="33">
        <v>5374</v>
      </c>
    </row>
    <row r="36" spans="1:9">
      <c r="A36" s="40" t="s">
        <v>298</v>
      </c>
      <c r="B36" s="33">
        <v>-205.72906705</v>
      </c>
      <c r="C36" s="33">
        <v>-206.11999999999998</v>
      </c>
      <c r="D36" s="33">
        <v>-207.89652397</v>
      </c>
      <c r="E36" s="41">
        <v>-480</v>
      </c>
      <c r="F36" s="33">
        <v>-450</v>
      </c>
      <c r="G36" s="33">
        <v>-250</v>
      </c>
      <c r="H36" s="33">
        <v>-250</v>
      </c>
      <c r="I36" s="33">
        <v>-250</v>
      </c>
    </row>
    <row r="37" spans="1:9">
      <c r="B37" s="33"/>
      <c r="C37" s="33"/>
      <c r="D37" s="33"/>
      <c r="E37" s="41"/>
      <c r="F37" s="33"/>
      <c r="G37" s="33"/>
      <c r="H37" s="33"/>
      <c r="I37" s="33"/>
    </row>
    <row r="38" spans="1:9">
      <c r="A38" s="17" t="s">
        <v>271</v>
      </c>
      <c r="B38" s="33">
        <v>-324.85205171999814</v>
      </c>
      <c r="C38" s="33">
        <v>-1352.4791522800006</v>
      </c>
      <c r="D38" s="33">
        <v>-4574.158035890001</v>
      </c>
      <c r="E38" s="41">
        <v>-3968</v>
      </c>
      <c r="F38" s="33">
        <v>-2777</v>
      </c>
      <c r="G38" s="33">
        <v>-1959</v>
      </c>
      <c r="H38" s="33">
        <v>-1929</v>
      </c>
      <c r="I38" s="33">
        <v>-1929</v>
      </c>
    </row>
    <row r="39" spans="1:9">
      <c r="B39" s="33"/>
      <c r="C39" s="33"/>
      <c r="D39" s="33"/>
      <c r="E39" s="41"/>
      <c r="F39" s="33"/>
      <c r="G39" s="33"/>
      <c r="H39" s="33"/>
      <c r="I39" s="33"/>
    </row>
    <row r="40" spans="1:9">
      <c r="A40" s="80" t="s">
        <v>299</v>
      </c>
      <c r="B40" s="33">
        <v>631.58248377999996</v>
      </c>
      <c r="C40" s="33">
        <v>111.36000000000001</v>
      </c>
      <c r="D40" s="33">
        <v>36.641864550704014</v>
      </c>
      <c r="E40" s="41">
        <v>-55</v>
      </c>
      <c r="F40" s="33">
        <v>75</v>
      </c>
      <c r="G40" s="33">
        <v>120</v>
      </c>
      <c r="H40" s="33">
        <v>120</v>
      </c>
      <c r="I40" s="33">
        <v>120</v>
      </c>
    </row>
    <row r="41" spans="1:9">
      <c r="A41" s="40" t="s">
        <v>297</v>
      </c>
      <c r="B41" s="33">
        <v>735.55401080999991</v>
      </c>
      <c r="C41" s="33">
        <v>236.94</v>
      </c>
      <c r="D41" s="33">
        <v>204.03969711000002</v>
      </c>
      <c r="E41" s="41">
        <v>155</v>
      </c>
      <c r="F41" s="33">
        <v>205</v>
      </c>
      <c r="G41" s="33">
        <v>250</v>
      </c>
      <c r="H41" s="33">
        <v>250</v>
      </c>
      <c r="I41" s="33">
        <v>250</v>
      </c>
    </row>
    <row r="42" spans="1:9">
      <c r="A42" s="40" t="s">
        <v>298</v>
      </c>
      <c r="B42" s="33">
        <v>-103.97152702999999</v>
      </c>
      <c r="C42" s="33">
        <v>-125.57999999999998</v>
      </c>
      <c r="D42" s="33">
        <v>-167.39783255929601</v>
      </c>
      <c r="E42" s="41">
        <v>-210</v>
      </c>
      <c r="F42" s="33">
        <v>-130</v>
      </c>
      <c r="G42" s="33">
        <v>-130</v>
      </c>
      <c r="H42" s="33">
        <v>-130</v>
      </c>
      <c r="I42" s="33">
        <v>-130</v>
      </c>
    </row>
    <row r="43" spans="1:9">
      <c r="A43" s="80" t="s">
        <v>300</v>
      </c>
      <c r="B43" s="33">
        <v>1114.3574282999998</v>
      </c>
      <c r="C43" s="33">
        <v>1367.28</v>
      </c>
      <c r="D43" s="33">
        <v>6332.4396223707045</v>
      </c>
      <c r="E43" s="41">
        <v>2236</v>
      </c>
      <c r="F43" s="33">
        <v>3103</v>
      </c>
      <c r="G43" s="33">
        <v>2225</v>
      </c>
      <c r="H43" s="33">
        <v>2065</v>
      </c>
      <c r="I43" s="33">
        <v>2004</v>
      </c>
    </row>
    <row r="44" spans="1:9">
      <c r="A44" s="81" t="s">
        <v>292</v>
      </c>
      <c r="B44" s="33">
        <v>375.26794116999997</v>
      </c>
      <c r="C44" s="33">
        <v>897.55</v>
      </c>
      <c r="D44" s="33">
        <v>1970.010210780704</v>
      </c>
      <c r="E44" s="41">
        <v>-375</v>
      </c>
      <c r="F44" s="33">
        <v>1245</v>
      </c>
      <c r="G44" s="33">
        <v>1345</v>
      </c>
      <c r="H44" s="33">
        <v>1445</v>
      </c>
      <c r="I44" s="33">
        <v>1445</v>
      </c>
    </row>
    <row r="45" spans="1:9">
      <c r="A45" s="82" t="s">
        <v>301</v>
      </c>
      <c r="B45" s="33">
        <v>-35</v>
      </c>
      <c r="C45" s="33">
        <v>-40</v>
      </c>
      <c r="D45" s="33">
        <v>-40</v>
      </c>
      <c r="E45" s="41">
        <v>-40</v>
      </c>
      <c r="F45" s="33">
        <v>-40</v>
      </c>
      <c r="G45" s="33">
        <v>-40</v>
      </c>
      <c r="H45" s="33">
        <v>-40</v>
      </c>
      <c r="I45" s="33">
        <v>-40</v>
      </c>
    </row>
    <row r="46" spans="1:9">
      <c r="A46" s="82" t="s">
        <v>302</v>
      </c>
      <c r="B46" s="33">
        <v>410.26794116999997</v>
      </c>
      <c r="C46" s="33">
        <v>937.55</v>
      </c>
      <c r="D46" s="33">
        <v>2010.010210780704</v>
      </c>
      <c r="E46" s="41">
        <v>-335</v>
      </c>
      <c r="F46" s="33">
        <v>1285</v>
      </c>
      <c r="G46" s="33">
        <v>1385</v>
      </c>
      <c r="H46" s="33">
        <v>1485</v>
      </c>
      <c r="I46" s="33">
        <v>1485</v>
      </c>
    </row>
    <row r="47" spans="1:9">
      <c r="A47" s="82" t="s">
        <v>303</v>
      </c>
      <c r="B47" s="33">
        <v>0</v>
      </c>
      <c r="C47" s="33">
        <v>0</v>
      </c>
      <c r="D47" s="33">
        <v>0</v>
      </c>
      <c r="E47" s="41">
        <v>0</v>
      </c>
      <c r="F47" s="33">
        <v>0</v>
      </c>
      <c r="G47" s="33">
        <v>0</v>
      </c>
      <c r="H47" s="33">
        <v>0</v>
      </c>
      <c r="I47" s="33">
        <v>0</v>
      </c>
    </row>
    <row r="48" spans="1:9">
      <c r="A48" s="81" t="s">
        <v>291</v>
      </c>
      <c r="B48" s="33">
        <v>739.08948712999995</v>
      </c>
      <c r="C48" s="33">
        <v>469.73</v>
      </c>
      <c r="D48" s="33">
        <v>4362.4294115900002</v>
      </c>
      <c r="E48" s="41">
        <v>2611</v>
      </c>
      <c r="F48" s="33">
        <v>1858</v>
      </c>
      <c r="G48" s="33">
        <v>880</v>
      </c>
      <c r="H48" s="33">
        <v>620</v>
      </c>
      <c r="I48" s="33">
        <v>559</v>
      </c>
    </row>
    <row r="49" spans="1:9">
      <c r="A49" s="82" t="s">
        <v>304</v>
      </c>
      <c r="B49" s="33">
        <v>1455.30674901</v>
      </c>
      <c r="C49" s="33">
        <v>1386.7</v>
      </c>
      <c r="D49" s="33">
        <v>5264.3485523400004</v>
      </c>
      <c r="E49" s="41">
        <v>5290</v>
      </c>
      <c r="F49" s="33">
        <v>3052</v>
      </c>
      <c r="G49" s="33">
        <v>2100</v>
      </c>
      <c r="H49" s="33">
        <v>2000</v>
      </c>
      <c r="I49" s="33">
        <v>2000</v>
      </c>
    </row>
    <row r="50" spans="1:9">
      <c r="A50" s="82" t="s">
        <v>305</v>
      </c>
      <c r="B50" s="33">
        <v>-716.21726188000002</v>
      </c>
      <c r="C50" s="33">
        <v>-916.97</v>
      </c>
      <c r="D50" s="33">
        <v>-901.91914075</v>
      </c>
      <c r="E50" s="41">
        <v>-2679</v>
      </c>
      <c r="F50" s="33">
        <v>-1194</v>
      </c>
      <c r="G50" s="33">
        <v>-1220</v>
      </c>
      <c r="H50" s="33">
        <v>-1380</v>
      </c>
      <c r="I50" s="33">
        <v>-1441</v>
      </c>
    </row>
    <row r="51" spans="1:9">
      <c r="A51" s="80" t="s">
        <v>306</v>
      </c>
      <c r="B51" s="33">
        <v>157.9228928000017</v>
      </c>
      <c r="C51" s="33">
        <v>-96.559152280000717</v>
      </c>
      <c r="D51" s="33">
        <v>1721.6397219299997</v>
      </c>
      <c r="E51" s="41">
        <v>-1677</v>
      </c>
      <c r="F51" s="33">
        <v>251</v>
      </c>
      <c r="G51" s="33">
        <v>146</v>
      </c>
      <c r="H51" s="33">
        <v>16</v>
      </c>
      <c r="I51" s="33">
        <v>-45</v>
      </c>
    </row>
    <row r="52" spans="1:9">
      <c r="A52" s="81" t="s">
        <v>307</v>
      </c>
      <c r="B52" s="33">
        <v>-198.39129389999994</v>
      </c>
      <c r="C52" s="33">
        <v>677.25962745000004</v>
      </c>
      <c r="D52" s="33">
        <v>-3.70900000000006</v>
      </c>
      <c r="E52" s="41">
        <v>-677</v>
      </c>
      <c r="F52" s="33">
        <v>251</v>
      </c>
      <c r="G52" s="33">
        <v>146</v>
      </c>
      <c r="H52" s="33">
        <v>16</v>
      </c>
      <c r="I52" s="33">
        <v>-45</v>
      </c>
    </row>
    <row r="53" spans="1:9">
      <c r="A53" s="81" t="s">
        <v>308</v>
      </c>
      <c r="B53" s="33">
        <v>356.31418670000164</v>
      </c>
      <c r="C53" s="33">
        <v>-773.81877973000076</v>
      </c>
      <c r="D53" s="33">
        <v>1725.3487219299998</v>
      </c>
      <c r="E53" s="41">
        <v>-1000</v>
      </c>
      <c r="F53" s="33">
        <v>0</v>
      </c>
      <c r="G53" s="33">
        <v>0</v>
      </c>
      <c r="H53" s="33">
        <v>0</v>
      </c>
      <c r="I53" s="33">
        <v>0</v>
      </c>
    </row>
    <row r="54" spans="1:9">
      <c r="B54" s="33"/>
      <c r="C54" s="33"/>
      <c r="D54" s="33"/>
      <c r="E54" s="41"/>
      <c r="F54" s="33"/>
      <c r="G54" s="33"/>
      <c r="H54" s="33"/>
      <c r="I54" s="33"/>
    </row>
    <row r="55" spans="1:9">
      <c r="A55" s="17" t="s">
        <v>309</v>
      </c>
      <c r="B55" s="33">
        <v>0</v>
      </c>
      <c r="C55" s="33">
        <v>0</v>
      </c>
      <c r="D55" s="33">
        <v>0</v>
      </c>
      <c r="E55" s="41">
        <v>0</v>
      </c>
      <c r="F55" s="33">
        <v>0</v>
      </c>
      <c r="G55" s="33">
        <v>0</v>
      </c>
      <c r="H55" s="33">
        <v>0</v>
      </c>
      <c r="I55" s="33">
        <v>0</v>
      </c>
    </row>
    <row r="56" spans="1:9">
      <c r="B56" s="37"/>
      <c r="C56" s="37"/>
      <c r="D56" s="37"/>
      <c r="E56" s="37"/>
      <c r="F56" s="37"/>
      <c r="G56" s="37"/>
      <c r="H56" s="37"/>
      <c r="I56" s="37"/>
    </row>
    <row r="57" spans="1:9">
      <c r="A57" s="12" t="s">
        <v>279</v>
      </c>
      <c r="B57" s="46"/>
      <c r="C57" s="46"/>
      <c r="D57" s="46"/>
      <c r="E57" s="46"/>
      <c r="F57" s="46"/>
      <c r="G57" s="46"/>
      <c r="H57" s="46"/>
      <c r="I57" s="46"/>
    </row>
    <row r="58" spans="1:9">
      <c r="B58" s="33"/>
      <c r="C58" s="33"/>
      <c r="D58" s="33"/>
      <c r="E58" s="41"/>
      <c r="F58" s="33"/>
      <c r="G58" s="33"/>
      <c r="H58" s="33"/>
      <c r="I58" s="33"/>
    </row>
    <row r="59" spans="1:9">
      <c r="A59" s="17" t="s">
        <v>583</v>
      </c>
      <c r="B59" s="33">
        <v>-1017.5345354999981</v>
      </c>
      <c r="C59" s="33">
        <v>-1021.4391522800007</v>
      </c>
      <c r="D59" s="33">
        <v>-4595.8999004407051</v>
      </c>
      <c r="E59" s="41">
        <v>-3913</v>
      </c>
      <c r="F59" s="33">
        <v>-2852</v>
      </c>
      <c r="G59" s="33">
        <v>-2079</v>
      </c>
      <c r="H59" s="33">
        <v>-2049</v>
      </c>
      <c r="I59" s="33">
        <v>-2049</v>
      </c>
    </row>
    <row r="60" spans="1:9" hidden="1">
      <c r="A60" s="83" t="s">
        <v>310</v>
      </c>
      <c r="B60" s="33">
        <v>-1141.6676010599983</v>
      </c>
      <c r="C60" s="33">
        <v>-1665.5616894100006</v>
      </c>
      <c r="D60" s="33">
        <v>-4813.2623728307044</v>
      </c>
      <c r="E60" s="41">
        <v>-4373</v>
      </c>
      <c r="F60" s="33">
        <v>-3282</v>
      </c>
      <c r="G60" s="33">
        <v>-2309</v>
      </c>
      <c r="H60" s="33">
        <v>-2279</v>
      </c>
      <c r="I60" s="33">
        <v>-2279</v>
      </c>
    </row>
    <row r="61" spans="1:9" ht="25.5" hidden="1">
      <c r="A61" s="83" t="s">
        <v>311</v>
      </c>
      <c r="B61" s="33">
        <v>-23.728602430000002</v>
      </c>
      <c r="C61" s="33">
        <v>-4.39746287</v>
      </c>
      <c r="D61" s="33">
        <v>-5.4340515800000002</v>
      </c>
      <c r="E61" s="41">
        <v>-20</v>
      </c>
      <c r="F61" s="33">
        <v>-20</v>
      </c>
      <c r="G61" s="33">
        <v>-20</v>
      </c>
      <c r="H61" s="33">
        <v>-20</v>
      </c>
      <c r="I61" s="33">
        <v>-20</v>
      </c>
    </row>
    <row r="62" spans="1:9" hidden="1">
      <c r="A62" s="74" t="s">
        <v>312</v>
      </c>
      <c r="B62" s="33">
        <v>-3.2326009399999998</v>
      </c>
      <c r="C62" s="33">
        <v>0</v>
      </c>
      <c r="D62" s="33">
        <v>0</v>
      </c>
      <c r="E62" s="41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hidden="1">
      <c r="A63" s="74" t="s">
        <v>313</v>
      </c>
      <c r="B63" s="33">
        <v>-20.496001490000001</v>
      </c>
      <c r="C63" s="33">
        <v>-4.39746287</v>
      </c>
      <c r="D63" s="33">
        <v>-5.4340515800000002</v>
      </c>
      <c r="E63" s="41">
        <v>-20</v>
      </c>
      <c r="F63" s="33">
        <v>-20</v>
      </c>
      <c r="G63" s="33">
        <v>-20</v>
      </c>
      <c r="H63" s="33">
        <v>-20</v>
      </c>
      <c r="I63" s="33">
        <v>-20</v>
      </c>
    </row>
    <row r="64" spans="1:9" hidden="1">
      <c r="A64" s="83" t="s">
        <v>314</v>
      </c>
      <c r="B64" s="33">
        <v>-1165.3962034899982</v>
      </c>
      <c r="C64" s="33">
        <v>-1669.9591522800006</v>
      </c>
      <c r="D64" s="33">
        <v>-4818.6964244107048</v>
      </c>
      <c r="E64" s="41">
        <v>-4393</v>
      </c>
      <c r="F64" s="33">
        <v>-3302</v>
      </c>
      <c r="G64" s="33">
        <v>-2329</v>
      </c>
      <c r="H64" s="33">
        <v>-2299</v>
      </c>
      <c r="I64" s="33">
        <v>-2299</v>
      </c>
    </row>
    <row r="65" spans="1:9" hidden="1">
      <c r="A65" s="83" t="s">
        <v>315</v>
      </c>
      <c r="B65" s="11">
        <v>-621.06792292999842</v>
      </c>
      <c r="C65" s="11">
        <v>-1054.5653396800005</v>
      </c>
      <c r="D65" s="11">
        <v>-4043.9903142007042</v>
      </c>
      <c r="E65" s="57">
        <v>-3560</v>
      </c>
      <c r="F65" s="5">
        <v>-2505</v>
      </c>
      <c r="G65" s="5">
        <v>-1451</v>
      </c>
      <c r="H65" s="5">
        <v>-1302</v>
      </c>
      <c r="I65" s="5">
        <v>-1178</v>
      </c>
    </row>
    <row r="66" spans="1:9" hidden="1">
      <c r="A66" s="83" t="s">
        <v>316</v>
      </c>
      <c r="B66" s="11">
        <v>-644.79652535999833</v>
      </c>
      <c r="C66" s="11">
        <v>-1058.9628025500006</v>
      </c>
      <c r="D66" s="11">
        <v>-4049.4243657807046</v>
      </c>
      <c r="E66" s="57">
        <v>-3580</v>
      </c>
      <c r="F66" s="5">
        <v>-2525</v>
      </c>
      <c r="G66" s="5">
        <v>-1471</v>
      </c>
      <c r="H66" s="5">
        <v>-1322</v>
      </c>
      <c r="I66" s="5">
        <v>-1198</v>
      </c>
    </row>
    <row r="67" spans="1:9">
      <c r="A67" s="83" t="s">
        <v>317</v>
      </c>
      <c r="B67" s="11">
        <v>5267.1969999999992</v>
      </c>
      <c r="C67" s="11">
        <v>5492.1050005708948</v>
      </c>
      <c r="D67" s="11">
        <v>7162.1383855705217</v>
      </c>
      <c r="E67" s="57">
        <v>7761.9</v>
      </c>
      <c r="F67" s="11">
        <v>8394.5</v>
      </c>
      <c r="G67" s="11">
        <v>8678.3709999999901</v>
      </c>
      <c r="H67" s="11">
        <v>8878.3709999999901</v>
      </c>
      <c r="I67" s="11">
        <v>9058.6939999999995</v>
      </c>
    </row>
    <row r="68" spans="1:9">
      <c r="A68" s="83" t="s">
        <v>318</v>
      </c>
      <c r="B68" s="11">
        <v>388.6575561827093</v>
      </c>
      <c r="C68" s="11">
        <v>440.28209491379494</v>
      </c>
      <c r="D68" s="11">
        <v>398.33256087875685</v>
      </c>
      <c r="E68" s="57">
        <v>921.42857142857133</v>
      </c>
      <c r="F68" s="11">
        <v>465.80645161290317</v>
      </c>
      <c r="G68" s="11">
        <v>478.70967741935488</v>
      </c>
      <c r="H68" s="11">
        <v>533.22580645161293</v>
      </c>
      <c r="I68" s="11">
        <v>554.83870967741927</v>
      </c>
    </row>
    <row r="69" spans="1:9">
      <c r="A69" s="74" t="s">
        <v>319</v>
      </c>
      <c r="B69" s="11">
        <v>282.63002508388138</v>
      </c>
      <c r="C69" s="11">
        <v>325.37912320106602</v>
      </c>
      <c r="D69" s="11">
        <v>290.09972173514296</v>
      </c>
      <c r="E69" s="57">
        <v>831.98757763975152</v>
      </c>
      <c r="F69" s="11">
        <v>385.16129032258061</v>
      </c>
      <c r="G69" s="11">
        <v>393.54838709677421</v>
      </c>
      <c r="H69" s="11">
        <v>445.16129032258061</v>
      </c>
      <c r="I69" s="11">
        <v>464.83870967741933</v>
      </c>
    </row>
    <row r="70" spans="1:9">
      <c r="A70" s="74" t="s">
        <v>320</v>
      </c>
      <c r="B70" s="11">
        <v>106.02753109882789</v>
      </c>
      <c r="C70" s="11">
        <v>114.90297171272891</v>
      </c>
      <c r="D70" s="11">
        <v>108.23283914361387</v>
      </c>
      <c r="E70" s="57">
        <v>89.440993788819867</v>
      </c>
      <c r="F70" s="11">
        <v>80.645161290322577</v>
      </c>
      <c r="G70" s="11">
        <v>85.161290322580641</v>
      </c>
      <c r="H70" s="11">
        <v>88.064516129032256</v>
      </c>
      <c r="I70" s="11">
        <v>90</v>
      </c>
    </row>
    <row r="71" spans="1:9">
      <c r="A71" s="83" t="s">
        <v>321</v>
      </c>
      <c r="B71" s="11">
        <v>3250.5</v>
      </c>
      <c r="C71" s="11">
        <v>4155</v>
      </c>
      <c r="D71" s="11">
        <v>6145.2999999999993</v>
      </c>
      <c r="E71" s="57">
        <v>5843.3</v>
      </c>
      <c r="F71" s="11">
        <v>7100.3</v>
      </c>
      <c r="G71" s="11">
        <v>8445.2999999999902</v>
      </c>
      <c r="H71" s="11">
        <v>9890.2999999999902</v>
      </c>
      <c r="I71" s="11">
        <v>11335.3</v>
      </c>
    </row>
    <row r="72" spans="1:9">
      <c r="A72" s="83" t="s">
        <v>322</v>
      </c>
      <c r="B72" s="16">
        <v>0.31610733726678392</v>
      </c>
      <c r="C72" s="16">
        <v>0.31977382492043355</v>
      </c>
      <c r="D72" s="16">
        <v>0.47633483459306181</v>
      </c>
      <c r="E72" s="56">
        <v>0.41111141048848732</v>
      </c>
      <c r="F72" s="16">
        <v>0.40138773718080589</v>
      </c>
      <c r="G72" s="16">
        <v>0.38187198528094551</v>
      </c>
      <c r="H72" s="16">
        <v>0.36054534157033458</v>
      </c>
      <c r="I72" s="16">
        <v>0.33949964011065709</v>
      </c>
    </row>
    <row r="73" spans="1:9" ht="13.5" customHeight="1">
      <c r="A73" s="83" t="s">
        <v>323</v>
      </c>
      <c r="B73" s="16">
        <v>0.59204490012940103</v>
      </c>
      <c r="C73" s="16">
        <v>0.57540481508362784</v>
      </c>
      <c r="D73" s="16">
        <v>1.2066982994922517</v>
      </c>
      <c r="E73" s="56">
        <v>1.0058213590146592</v>
      </c>
      <c r="F73" s="16">
        <v>0.90569359842576136</v>
      </c>
      <c r="G73" s="16">
        <v>0.79293025749428403</v>
      </c>
      <c r="H73" s="16">
        <v>0.72941904766952725</v>
      </c>
      <c r="I73" s="16">
        <v>0.66790847625890681</v>
      </c>
    </row>
    <row r="74" spans="1:9" ht="25.5">
      <c r="A74" s="83" t="s">
        <v>324</v>
      </c>
      <c r="B74" s="16">
        <v>4.368599162604498E-2</v>
      </c>
      <c r="C74" s="16">
        <v>4.6128112514631482E-2</v>
      </c>
      <c r="D74" s="16">
        <v>6.7112250276144397E-2</v>
      </c>
      <c r="E74" s="56">
        <v>0.11940279286633708</v>
      </c>
      <c r="F74" s="16">
        <v>5.0256468084010429E-2</v>
      </c>
      <c r="G74" s="16">
        <v>4.3739013667557558E-2</v>
      </c>
      <c r="H74" s="16">
        <v>4.3808155790600732E-2</v>
      </c>
      <c r="I74" s="16">
        <v>4.0908929824774204E-2</v>
      </c>
    </row>
    <row r="75" spans="1:9" ht="25.5">
      <c r="A75" s="83" t="s">
        <v>325</v>
      </c>
      <c r="B75" s="16">
        <v>1.1917735193950887E-2</v>
      </c>
      <c r="C75" s="16">
        <v>1.2038321041576861E-2</v>
      </c>
      <c r="D75" s="16">
        <v>1.8235389476269324E-2</v>
      </c>
      <c r="E75" s="56">
        <v>1.1590159873779938E-2</v>
      </c>
      <c r="F75" s="16">
        <v>8.7009120644062389E-3</v>
      </c>
      <c r="G75" s="16">
        <v>7.7810644260344975E-3</v>
      </c>
      <c r="H75" s="16">
        <v>7.2351037694095574E-3</v>
      </c>
      <c r="I75" s="16">
        <v>6.6358089657627926E-3</v>
      </c>
    </row>
    <row r="76" spans="1:9" ht="25.5">
      <c r="A76" s="83" t="s">
        <v>601</v>
      </c>
      <c r="B76" s="16">
        <v>1.4674722195430747</v>
      </c>
      <c r="C76" s="16">
        <v>1.5421228406648504</v>
      </c>
      <c r="D76" s="16">
        <v>2.3867753653174395</v>
      </c>
      <c r="E76" s="56">
        <v>2.0032951500535905</v>
      </c>
      <c r="F76" s="16">
        <v>1.9252106945655332</v>
      </c>
      <c r="G76" s="16">
        <v>1.9392281160851417</v>
      </c>
      <c r="H76" s="16">
        <v>1.8960698408676242</v>
      </c>
      <c r="I76" s="16">
        <v>1.8535338756700834</v>
      </c>
    </row>
    <row r="77" spans="1:9" ht="25.5">
      <c r="A77" s="83" t="s">
        <v>326</v>
      </c>
      <c r="B77" s="16">
        <v>8.330998709648571E-2</v>
      </c>
      <c r="C77" s="16">
        <v>9.6130143984461472E-2</v>
      </c>
      <c r="D77" s="16">
        <v>9.9815668811918112E-2</v>
      </c>
      <c r="E77" s="56">
        <v>0.1987540192926045</v>
      </c>
      <c r="F77" s="16">
        <v>8.3929090380703286E-2</v>
      </c>
      <c r="G77" s="16">
        <v>8.1413210445468509E-2</v>
      </c>
      <c r="H77" s="16">
        <v>8.3772552199472938E-2</v>
      </c>
      <c r="I77" s="16">
        <v>8.0880278378632556E-2</v>
      </c>
    </row>
    <row r="78" spans="1:9" ht="26.25" customHeight="1">
      <c r="A78" s="83" t="s">
        <v>327</v>
      </c>
      <c r="B78" s="16">
        <v>7.9731612490074405E-2</v>
      </c>
      <c r="C78" s="16">
        <v>8.5772826621873799E-2</v>
      </c>
      <c r="D78" s="16">
        <v>7.204663129616197E-2</v>
      </c>
      <c r="E78" s="56">
        <v>0.15312758051197359</v>
      </c>
      <c r="F78" s="16">
        <v>7.0673453406421297E-2</v>
      </c>
      <c r="G78" s="16">
        <v>7.2613397269657973E-2</v>
      </c>
      <c r="H78" s="16">
        <v>7.5441559034275019E-2</v>
      </c>
      <c r="I78" s="16">
        <v>7.3363190445724036E-2</v>
      </c>
    </row>
    <row r="79" spans="1:9" ht="38.25">
      <c r="A79" s="83" t="s">
        <v>328</v>
      </c>
      <c r="B79" s="16">
        <v>2.175114284636968E-2</v>
      </c>
      <c r="C79" s="16">
        <v>2.2384632000498759E-2</v>
      </c>
      <c r="D79" s="16">
        <v>1.957613366759196E-2</v>
      </c>
      <c r="E79" s="56">
        <v>1.486374896779521E-2</v>
      </c>
      <c r="F79" s="16">
        <v>1.2235708692247455E-2</v>
      </c>
      <c r="G79" s="16">
        <v>1.2917747223173655E-2</v>
      </c>
      <c r="H79" s="16">
        <v>1.2459495230706039E-2</v>
      </c>
      <c r="I79" s="16">
        <v>1.1900191938579654E-2</v>
      </c>
    </row>
    <row r="80" spans="1:9">
      <c r="B80" s="13"/>
      <c r="C80" s="13"/>
      <c r="D80" s="13"/>
      <c r="E80" s="13"/>
      <c r="F80" s="13"/>
      <c r="G80" s="13"/>
      <c r="H80" s="13"/>
      <c r="I80" s="13"/>
    </row>
    <row r="81" spans="1:9">
      <c r="A81" s="8" t="s">
        <v>282</v>
      </c>
      <c r="B81" s="38"/>
      <c r="C81" s="38"/>
      <c r="D81" s="38"/>
      <c r="E81" s="38"/>
      <c r="F81" s="38"/>
      <c r="G81" s="38"/>
      <c r="H81" s="38"/>
      <c r="I81" s="38"/>
    </row>
    <row r="82" spans="1:9">
      <c r="A82" s="8"/>
      <c r="B82" s="12"/>
      <c r="C82" s="12"/>
      <c r="D82" s="12"/>
      <c r="E82" s="58"/>
      <c r="F82" s="12"/>
      <c r="G82" s="12"/>
      <c r="H82" s="12"/>
      <c r="I82" s="12"/>
    </row>
    <row r="83" spans="1:9">
      <c r="A83" s="17" t="s">
        <v>269</v>
      </c>
      <c r="B83" s="16">
        <v>0.26507457653260758</v>
      </c>
      <c r="C83" s="16">
        <v>0.26206392297614739</v>
      </c>
      <c r="D83" s="16">
        <v>0.2518335494072263</v>
      </c>
      <c r="E83" s="56">
        <v>0.25505357790980421</v>
      </c>
      <c r="F83" s="16">
        <v>0.26537637040365392</v>
      </c>
      <c r="G83" s="16">
        <v>0.25873603161837194</v>
      </c>
      <c r="H83" s="16">
        <v>0.25848539687850725</v>
      </c>
      <c r="I83" s="16">
        <v>0.2570974945349857</v>
      </c>
    </row>
    <row r="84" spans="1:9">
      <c r="A84" s="80" t="s">
        <v>261</v>
      </c>
      <c r="B84" s="16">
        <v>0.23557109857542538</v>
      </c>
      <c r="C84" s="16">
        <v>0.23182179860863791</v>
      </c>
      <c r="D84" s="16">
        <v>0.22255203803275897</v>
      </c>
      <c r="E84" s="56">
        <v>0.2267427674464772</v>
      </c>
      <c r="F84" s="16">
        <v>0.23997242491950291</v>
      </c>
      <c r="G84" s="16">
        <v>0.23758633405904706</v>
      </c>
      <c r="H84" s="16">
        <v>0.23791869947838273</v>
      </c>
      <c r="I84" s="16">
        <v>0.23775412995039166</v>
      </c>
    </row>
    <row r="85" spans="1:9">
      <c r="A85" s="81" t="s">
        <v>283</v>
      </c>
      <c r="B85" s="16">
        <v>0.13376998284928329</v>
      </c>
      <c r="C85" s="16">
        <v>0.13856654935516954</v>
      </c>
      <c r="D85" s="16">
        <v>0.13256398230074001</v>
      </c>
      <c r="E85" s="56">
        <v>0.13213989627240258</v>
      </c>
      <c r="F85" s="16">
        <v>0.13581162112200945</v>
      </c>
      <c r="G85" s="16">
        <v>0.13436445442722783</v>
      </c>
      <c r="H85" s="16">
        <v>0.13424682481304187</v>
      </c>
      <c r="I85" s="16">
        <v>0.13392862054258309</v>
      </c>
    </row>
    <row r="86" spans="1:9">
      <c r="A86" s="81" t="s">
        <v>284</v>
      </c>
      <c r="B86" s="16">
        <v>0.10180111572614206</v>
      </c>
      <c r="C86" s="16">
        <v>9.325524925346837E-2</v>
      </c>
      <c r="D86" s="16">
        <v>8.9988055732018957E-2</v>
      </c>
      <c r="E86" s="56">
        <v>9.4602871174074621E-2</v>
      </c>
      <c r="F86" s="16">
        <v>0.10416080379749346</v>
      </c>
      <c r="G86" s="16">
        <v>0.10322187963181922</v>
      </c>
      <c r="H86" s="16">
        <v>0.10367187466534088</v>
      </c>
      <c r="I86" s="16">
        <v>0.10382550940780859</v>
      </c>
    </row>
    <row r="87" spans="1:9">
      <c r="A87" s="80" t="s">
        <v>285</v>
      </c>
      <c r="B87" s="16">
        <v>0</v>
      </c>
      <c r="C87" s="16">
        <v>0</v>
      </c>
      <c r="D87" s="16">
        <v>0</v>
      </c>
      <c r="E87" s="56">
        <v>0</v>
      </c>
      <c r="F87" s="16">
        <v>0</v>
      </c>
      <c r="G87" s="16">
        <v>0</v>
      </c>
      <c r="H87" s="16">
        <v>0</v>
      </c>
      <c r="I87" s="16">
        <v>0</v>
      </c>
    </row>
    <row r="88" spans="1:9">
      <c r="A88" s="80" t="s">
        <v>286</v>
      </c>
      <c r="B88" s="16">
        <v>9.1014054955370158E-3</v>
      </c>
      <c r="C88" s="16">
        <v>1.0011569142632556E-2</v>
      </c>
      <c r="D88" s="16">
        <v>9.3391121563745575E-3</v>
      </c>
      <c r="E88" s="56">
        <v>7.8081112744359943E-3</v>
      </c>
      <c r="F88" s="16">
        <v>6.5090862139111855E-3</v>
      </c>
      <c r="G88" s="16">
        <v>3.5486069730410897E-3</v>
      </c>
      <c r="H88" s="16">
        <v>3.2749518153064468E-3</v>
      </c>
      <c r="I88" s="16">
        <v>3.0224007163428207E-3</v>
      </c>
    </row>
    <row r="89" spans="1:9">
      <c r="A89" s="80" t="s">
        <v>287</v>
      </c>
      <c r="B89" s="16">
        <v>2.0402072461645156E-2</v>
      </c>
      <c r="C89" s="16">
        <v>2.023055522487693E-2</v>
      </c>
      <c r="D89" s="16">
        <v>1.9942399218092766E-2</v>
      </c>
      <c r="E89" s="56">
        <v>2.0502699188891013E-2</v>
      </c>
      <c r="F89" s="16">
        <v>1.8894859270239817E-2</v>
      </c>
      <c r="G89" s="16">
        <v>1.7601090586283806E-2</v>
      </c>
      <c r="H89" s="16">
        <v>1.7291745584818038E-2</v>
      </c>
      <c r="I89" s="16">
        <v>1.6320963868251232E-2</v>
      </c>
    </row>
    <row r="90" spans="1:9">
      <c r="B90" s="12"/>
      <c r="C90" s="12"/>
      <c r="D90" s="12"/>
      <c r="E90" s="58"/>
      <c r="F90" s="12"/>
      <c r="G90" s="12"/>
      <c r="H90" s="12"/>
      <c r="I90" s="12"/>
    </row>
    <row r="91" spans="1:9">
      <c r="A91" s="17" t="s">
        <v>262</v>
      </c>
      <c r="B91" s="16">
        <v>0.21284609302976984</v>
      </c>
      <c r="C91" s="16">
        <v>0.21358042694292328</v>
      </c>
      <c r="D91" s="16">
        <v>0.2630506695043453</v>
      </c>
      <c r="E91" s="56">
        <v>0.25095303807202601</v>
      </c>
      <c r="F91" s="16">
        <v>0.22755580311334531</v>
      </c>
      <c r="G91" s="16">
        <v>0.22381773900364763</v>
      </c>
      <c r="H91" s="16">
        <v>0.22121644522031986</v>
      </c>
      <c r="I91" s="16">
        <v>0.21847121338012446</v>
      </c>
    </row>
    <row r="92" spans="1:9">
      <c r="A92" s="80" t="s">
        <v>288</v>
      </c>
      <c r="B92" s="16">
        <v>3.7776847492374761E-2</v>
      </c>
      <c r="C92" s="16">
        <v>3.6238943053869148E-2</v>
      </c>
      <c r="D92" s="16">
        <v>3.7566877365692218E-2</v>
      </c>
      <c r="E92" s="56">
        <v>3.3778196913697947E-2</v>
      </c>
      <c r="F92" s="16">
        <v>3.4612297308096444E-2</v>
      </c>
      <c r="G92" s="16">
        <v>3.4350515499037747E-2</v>
      </c>
      <c r="H92" s="16">
        <v>3.4321495024411564E-2</v>
      </c>
      <c r="I92" s="16">
        <v>3.4092680080347021E-2</v>
      </c>
    </row>
    <row r="93" spans="1:9">
      <c r="A93" s="80" t="s">
        <v>289</v>
      </c>
      <c r="B93" s="16">
        <v>3.5511708921899782E-2</v>
      </c>
      <c r="C93" s="16">
        <v>3.3677316664641299E-2</v>
      </c>
      <c r="D93" s="16">
        <v>3.8174073480824196E-2</v>
      </c>
      <c r="E93" s="56">
        <v>3.8442560979170648E-2</v>
      </c>
      <c r="F93" s="16">
        <v>3.26534016939573E-2</v>
      </c>
      <c r="G93" s="16">
        <v>3.2079407036291453E-2</v>
      </c>
      <c r="H93" s="16">
        <v>3.0653548991268341E-2</v>
      </c>
      <c r="I93" s="16">
        <v>3.0103111134774495E-2</v>
      </c>
    </row>
    <row r="94" spans="1:9">
      <c r="A94" s="80" t="s">
        <v>290</v>
      </c>
      <c r="B94" s="16">
        <v>1.1672810532027388E-2</v>
      </c>
      <c r="C94" s="16">
        <v>1.2405348786898581E-2</v>
      </c>
      <c r="D94" s="16">
        <v>1.5614431117541884E-2</v>
      </c>
      <c r="E94" s="56">
        <v>1.3890578700473662E-2</v>
      </c>
      <c r="F94" s="16">
        <v>1.1984739308552112E-2</v>
      </c>
      <c r="G94" s="16">
        <v>1.2178819131477021E-2</v>
      </c>
      <c r="H94" s="16">
        <v>1.2798511694217593E-2</v>
      </c>
      <c r="I94" s="16">
        <v>1.3310652754773783E-2</v>
      </c>
    </row>
    <row r="95" spans="1:9">
      <c r="A95" s="81" t="s">
        <v>291</v>
      </c>
      <c r="B95" s="16">
        <v>6.0244399067093894E-3</v>
      </c>
      <c r="C95" s="16">
        <v>6.5745656657363325E-3</v>
      </c>
      <c r="D95" s="16">
        <v>6.8300762203941925E-3</v>
      </c>
      <c r="E95" s="56">
        <v>4.9206478053338432E-3</v>
      </c>
      <c r="F95" s="16">
        <v>3.8560937286203707E-3</v>
      </c>
      <c r="G95" s="16">
        <v>3.7473289635313908E-3</v>
      </c>
      <c r="H95" s="16">
        <v>3.5762473823146399E-3</v>
      </c>
      <c r="I95" s="16">
        <v>3.3729991994385883E-3</v>
      </c>
    </row>
    <row r="96" spans="1:9">
      <c r="A96" s="81" t="s">
        <v>292</v>
      </c>
      <c r="B96" s="16">
        <v>5.6483706253179986E-3</v>
      </c>
      <c r="C96" s="16">
        <v>5.830783121162246E-3</v>
      </c>
      <c r="D96" s="16">
        <v>8.7843548971476941E-3</v>
      </c>
      <c r="E96" s="56">
        <v>8.9699308951398191E-3</v>
      </c>
      <c r="F96" s="16">
        <v>8.1286455799317418E-3</v>
      </c>
      <c r="G96" s="16">
        <v>8.4314901679456294E-3</v>
      </c>
      <c r="H96" s="16">
        <v>9.222264311902954E-3</v>
      </c>
      <c r="I96" s="16">
        <v>9.9376535553351956E-3</v>
      </c>
    </row>
    <row r="97" spans="1:9">
      <c r="A97" s="80" t="s">
        <v>293</v>
      </c>
      <c r="B97" s="16">
        <v>1.9683267903296366E-2</v>
      </c>
      <c r="C97" s="16">
        <v>2.0114453052859159E-2</v>
      </c>
      <c r="D97" s="16">
        <v>3.3355107803804088E-2</v>
      </c>
      <c r="E97" s="56">
        <v>2.7251504338567639E-2</v>
      </c>
      <c r="F97" s="16">
        <v>2.4401361114709707E-2</v>
      </c>
      <c r="G97" s="16">
        <v>2.4130527416679412E-2</v>
      </c>
      <c r="H97" s="16">
        <v>2.3579653070206416E-2</v>
      </c>
      <c r="I97" s="16">
        <v>2.297024544420544E-2</v>
      </c>
    </row>
    <row r="98" spans="1:9">
      <c r="A98" s="80" t="s">
        <v>286</v>
      </c>
      <c r="B98" s="16">
        <v>8.4261439557379745E-4</v>
      </c>
      <c r="C98" s="16">
        <v>2.5524624931798326E-3</v>
      </c>
      <c r="D98" s="16">
        <v>9.139944323902511E-4</v>
      </c>
      <c r="E98" s="56">
        <v>2.9728913823891968E-3</v>
      </c>
      <c r="F98" s="16">
        <v>4.1183081021665558E-3</v>
      </c>
      <c r="G98" s="16">
        <v>3.9744398098060206E-3</v>
      </c>
      <c r="H98" s="16">
        <v>3.798944105755478E-3</v>
      </c>
      <c r="I98" s="16">
        <v>3.5059848309576722E-3</v>
      </c>
    </row>
    <row r="99" spans="1:9">
      <c r="A99" s="80" t="s">
        <v>294</v>
      </c>
      <c r="B99" s="16">
        <v>8.3666693181844248E-2</v>
      </c>
      <c r="C99" s="16">
        <v>8.5238492569322449E-2</v>
      </c>
      <c r="D99" s="16">
        <v>0.11315877170902096</v>
      </c>
      <c r="E99" s="56">
        <v>0.1072120311752426</v>
      </c>
      <c r="F99" s="16">
        <v>9.4875330098975599E-2</v>
      </c>
      <c r="G99" s="16">
        <v>9.2547669856911624E-2</v>
      </c>
      <c r="H99" s="16">
        <v>9.1698650828580502E-2</v>
      </c>
      <c r="I99" s="16">
        <v>9.055112546163091E-2</v>
      </c>
    </row>
    <row r="100" spans="1:9">
      <c r="A100" s="80" t="s">
        <v>295</v>
      </c>
      <c r="B100" s="16">
        <v>2.3692150602753474E-2</v>
      </c>
      <c r="C100" s="16">
        <v>2.3353410322152792E-2</v>
      </c>
      <c r="D100" s="16">
        <v>2.4267413595071688E-2</v>
      </c>
      <c r="E100" s="56">
        <v>2.7405274582484321E-2</v>
      </c>
      <c r="F100" s="16">
        <v>2.4910365486887596E-2</v>
      </c>
      <c r="G100" s="16">
        <v>2.4556360253444341E-2</v>
      </c>
      <c r="H100" s="16">
        <v>2.4365641505879963E-2</v>
      </c>
      <c r="I100" s="16">
        <v>2.3937413673435142E-2</v>
      </c>
    </row>
    <row r="101" spans="1:9" hidden="1">
      <c r="A101" s="81" t="s">
        <v>574</v>
      </c>
      <c r="B101" s="16">
        <v>2.3232592227849565E-2</v>
      </c>
      <c r="C101" s="16">
        <v>2.3264126547046945E-2</v>
      </c>
      <c r="D101" s="16">
        <v>2.4157115004172405E-2</v>
      </c>
      <c r="E101" s="56">
        <v>2.7063562929336139E-2</v>
      </c>
      <c r="F101" s="16">
        <v>2.4601877988597965E-2</v>
      </c>
      <c r="G101" s="16">
        <v>2.4272471695601053E-2</v>
      </c>
      <c r="H101" s="16">
        <v>2.4103645360655446E-2</v>
      </c>
      <c r="I101" s="16">
        <v>2.3695621616127715E-2</v>
      </c>
    </row>
    <row r="102" spans="1:9" hidden="1">
      <c r="A102" s="81" t="s">
        <v>573</v>
      </c>
      <c r="B102" s="16">
        <v>4.5955837490390934E-4</v>
      </c>
      <c r="C102" s="16">
        <v>8.9283775105845832E-5</v>
      </c>
      <c r="D102" s="16">
        <v>1.1029859089928304E-4</v>
      </c>
      <c r="E102" s="56">
        <v>3.4171165314818356E-4</v>
      </c>
      <c r="F102" s="16">
        <v>3.0848749828962964E-4</v>
      </c>
      <c r="G102" s="16">
        <v>2.8388855784328718E-4</v>
      </c>
      <c r="H102" s="16">
        <v>2.6199614522451575E-4</v>
      </c>
      <c r="I102" s="16">
        <v>2.4179205730742568E-4</v>
      </c>
    </row>
    <row r="103" spans="1:9">
      <c r="B103" s="12"/>
      <c r="C103" s="12"/>
      <c r="D103" s="12"/>
      <c r="E103" s="58"/>
      <c r="F103" s="12"/>
      <c r="G103" s="12"/>
      <c r="H103" s="12"/>
      <c r="I103" s="12"/>
    </row>
    <row r="104" spans="1:9">
      <c r="A104" s="17" t="s">
        <v>270</v>
      </c>
      <c r="B104" s="16">
        <v>5.2228483502837722E-2</v>
      </c>
      <c r="C104" s="16">
        <v>4.8483496033224105E-2</v>
      </c>
      <c r="D104" s="16">
        <v>-1.1217120097119036E-2</v>
      </c>
      <c r="E104" s="56">
        <v>4.100539837778203E-3</v>
      </c>
      <c r="F104" s="16">
        <v>3.7820567290308596E-2</v>
      </c>
      <c r="G104" s="16">
        <v>3.4918292614724324E-2</v>
      </c>
      <c r="H104" s="16">
        <v>3.726895165818736E-2</v>
      </c>
      <c r="I104" s="16">
        <v>3.8626281154861254E-2</v>
      </c>
    </row>
    <row r="105" spans="1:9" ht="12.75" customHeight="1">
      <c r="B105" s="12"/>
      <c r="C105" s="12"/>
      <c r="D105" s="12"/>
      <c r="E105" s="58"/>
      <c r="F105" s="12"/>
      <c r="G105" s="12"/>
      <c r="H105" s="12"/>
      <c r="I105" s="12"/>
    </row>
    <row r="106" spans="1:9">
      <c r="A106" s="17" t="s">
        <v>296</v>
      </c>
      <c r="B106" s="16">
        <v>5.9512269125388588E-2</v>
      </c>
      <c r="C106" s="16">
        <v>7.5943521970296454E-2</v>
      </c>
      <c r="D106" s="16">
        <v>8.1627634591296946E-2</v>
      </c>
      <c r="E106" s="56">
        <v>7.1896131822377821E-2</v>
      </c>
      <c r="F106" s="16">
        <v>8.0654056427823681E-2</v>
      </c>
      <c r="G106" s="16">
        <v>6.2725176855474296E-2</v>
      </c>
      <c r="H106" s="16">
        <v>6.2538479865091909E-2</v>
      </c>
      <c r="I106" s="16">
        <v>6.1947125082162456E-2</v>
      </c>
    </row>
    <row r="107" spans="1:9">
      <c r="A107" s="40" t="s">
        <v>297</v>
      </c>
      <c r="B107" s="16">
        <v>6.4125096450275532E-2</v>
      </c>
      <c r="C107" s="16">
        <v>8.0128474127679178E-2</v>
      </c>
      <c r="D107" s="16">
        <v>8.5847449826607983E-2</v>
      </c>
      <c r="E107" s="56">
        <v>8.0097211497934223E-2</v>
      </c>
      <c r="F107" s="16">
        <v>8.7595025139340338E-2</v>
      </c>
      <c r="G107" s="16">
        <v>6.6273783828515398E-2</v>
      </c>
      <c r="H107" s="16">
        <v>6.5813431680398354E-2</v>
      </c>
      <c r="I107" s="16">
        <v>6.4969525798505276E-2</v>
      </c>
    </row>
    <row r="108" spans="1:9">
      <c r="A108" s="40" t="s">
        <v>298</v>
      </c>
      <c r="B108" s="16">
        <v>-4.6128273248869384E-3</v>
      </c>
      <c r="C108" s="16">
        <v>-4.184952157382728E-3</v>
      </c>
      <c r="D108" s="16">
        <v>-4.2198152353110389E-3</v>
      </c>
      <c r="E108" s="56">
        <v>-8.201079675556406E-3</v>
      </c>
      <c r="F108" s="16">
        <v>-6.9409687115166672E-3</v>
      </c>
      <c r="G108" s="16">
        <v>-3.5486069730410897E-3</v>
      </c>
      <c r="H108" s="16">
        <v>-3.2749518153064468E-3</v>
      </c>
      <c r="I108" s="16">
        <v>-3.0224007163428207E-3</v>
      </c>
    </row>
    <row r="109" spans="1:9">
      <c r="B109" s="12"/>
      <c r="C109" s="12"/>
      <c r="D109" s="12"/>
      <c r="E109" s="58"/>
      <c r="F109" s="12"/>
      <c r="G109" s="12"/>
      <c r="H109" s="12"/>
      <c r="I109" s="12"/>
    </row>
    <row r="110" spans="1:9">
      <c r="A110" s="17" t="s">
        <v>271</v>
      </c>
      <c r="B110" s="16">
        <v>-7.2837856225508625E-3</v>
      </c>
      <c r="C110" s="16">
        <v>-2.7460025937072342E-2</v>
      </c>
      <c r="D110" s="16">
        <v>-9.2844754688415979E-2</v>
      </c>
      <c r="E110" s="56">
        <v>-6.7795591984599612E-2</v>
      </c>
      <c r="F110" s="16">
        <v>-4.2833489137515078E-2</v>
      </c>
      <c r="G110" s="16">
        <v>-2.7806884240749979E-2</v>
      </c>
      <c r="H110" s="16">
        <v>-2.5269528206904542E-2</v>
      </c>
      <c r="I110" s="16">
        <v>-2.3320843927301205E-2</v>
      </c>
    </row>
    <row r="111" spans="1:9">
      <c r="B111" s="12"/>
      <c r="C111" s="12"/>
      <c r="D111" s="12"/>
      <c r="E111" s="58"/>
      <c r="F111" s="12"/>
      <c r="G111" s="12"/>
      <c r="H111" s="12"/>
      <c r="I111" s="12"/>
    </row>
    <row r="112" spans="1:9">
      <c r="A112" s="80" t="s">
        <v>299</v>
      </c>
      <c r="B112" s="16">
        <v>1.4161250915468755E-2</v>
      </c>
      <c r="C112" s="16">
        <v>2.2609949167773174E-3</v>
      </c>
      <c r="D112" s="16">
        <v>7.4374450966566716E-4</v>
      </c>
      <c r="E112" s="56">
        <v>-9.3970704615750481E-4</v>
      </c>
      <c r="F112" s="16">
        <v>1.1568281185861111E-3</v>
      </c>
      <c r="G112" s="16">
        <v>1.7033313470597232E-3</v>
      </c>
      <c r="H112" s="16">
        <v>1.5719768713470944E-3</v>
      </c>
      <c r="I112" s="16">
        <v>1.450752343844554E-3</v>
      </c>
    </row>
    <row r="113" spans="1:9">
      <c r="A113" s="40" t="s">
        <v>297</v>
      </c>
      <c r="B113" s="16">
        <v>1.6492485425843719E-2</v>
      </c>
      <c r="C113" s="16">
        <v>4.8107052404922548E-3</v>
      </c>
      <c r="D113" s="16">
        <v>4.1415306327934262E-3</v>
      </c>
      <c r="E113" s="56">
        <v>2.6482653118984228E-3</v>
      </c>
      <c r="F113" s="16">
        <v>3.1619968574687039E-3</v>
      </c>
      <c r="G113" s="16">
        <v>3.5486069730410897E-3</v>
      </c>
      <c r="H113" s="16">
        <v>3.2749518153064468E-3</v>
      </c>
      <c r="I113" s="16">
        <v>3.0224007163428207E-3</v>
      </c>
    </row>
    <row r="114" spans="1:9">
      <c r="A114" s="40" t="s">
        <v>298</v>
      </c>
      <c r="B114" s="16">
        <v>-2.3312345103749638E-3</v>
      </c>
      <c r="C114" s="16">
        <v>-2.5497103237149374E-3</v>
      </c>
      <c r="D114" s="16">
        <v>-3.3977861231277592E-3</v>
      </c>
      <c r="E114" s="56">
        <v>-3.5879723580559274E-3</v>
      </c>
      <c r="F114" s="16">
        <v>-2.0051687388825926E-3</v>
      </c>
      <c r="G114" s="16">
        <v>-1.8452756259813667E-3</v>
      </c>
      <c r="H114" s="16">
        <v>-1.7029749439593522E-3</v>
      </c>
      <c r="I114" s="16">
        <v>-1.5716483724982667E-3</v>
      </c>
    </row>
    <row r="115" spans="1:9">
      <c r="A115" s="80" t="s">
        <v>300</v>
      </c>
      <c r="B115" s="16">
        <v>2.4985960752467118E-2</v>
      </c>
      <c r="C115" s="16">
        <v>2.7760534570862878E-2</v>
      </c>
      <c r="D115" s="16">
        <v>0.12853377576925332</v>
      </c>
      <c r="E115" s="56">
        <v>3.8203362821966923E-2</v>
      </c>
      <c r="F115" s="16">
        <v>4.7861835359636042E-2</v>
      </c>
      <c r="G115" s="16">
        <v>3.1582602060065697E-2</v>
      </c>
      <c r="H115" s="16">
        <v>2.705110199443125E-2</v>
      </c>
      <c r="I115" s="16">
        <v>2.4227564142204051E-2</v>
      </c>
    </row>
    <row r="116" spans="1:9">
      <c r="A116" s="81" t="s">
        <v>292</v>
      </c>
      <c r="B116" s="16">
        <v>8.4142033889762873E-3</v>
      </c>
      <c r="C116" s="16">
        <v>1.8223383508921345E-2</v>
      </c>
      <c r="D116" s="16">
        <v>3.9986619027696318E-2</v>
      </c>
      <c r="E116" s="56">
        <v>-6.4070934965284416E-3</v>
      </c>
      <c r="F116" s="16">
        <v>1.9203346768529445E-2</v>
      </c>
      <c r="G116" s="16">
        <v>1.9091505514961062E-2</v>
      </c>
      <c r="H116" s="16">
        <v>1.8929221492471261E-2</v>
      </c>
      <c r="I116" s="16">
        <v>1.7469476140461505E-2</v>
      </c>
    </row>
    <row r="117" spans="1:9">
      <c r="A117" s="82" t="s">
        <v>301</v>
      </c>
      <c r="B117" s="16">
        <v>-7.8476492741691472E-4</v>
      </c>
      <c r="C117" s="16">
        <v>-8.1213897872748459E-4</v>
      </c>
      <c r="D117" s="16">
        <v>-8.1190683802293277E-4</v>
      </c>
      <c r="E117" s="56">
        <v>-6.8342330629636713E-4</v>
      </c>
      <c r="F117" s="16">
        <v>-6.1697499657925928E-4</v>
      </c>
      <c r="G117" s="16">
        <v>-5.6777711568657436E-4</v>
      </c>
      <c r="H117" s="16">
        <v>-5.2399229044903151E-4</v>
      </c>
      <c r="I117" s="16">
        <v>-4.8358411461485137E-4</v>
      </c>
    </row>
    <row r="118" spans="1:9">
      <c r="A118" s="82" t="s">
        <v>302</v>
      </c>
      <c r="B118" s="16">
        <v>9.1989683163932016E-3</v>
      </c>
      <c r="C118" s="16">
        <v>1.9035522487648827E-2</v>
      </c>
      <c r="D118" s="16">
        <v>4.0798525865719248E-2</v>
      </c>
      <c r="E118" s="56">
        <v>-5.723670190232075E-3</v>
      </c>
      <c r="F118" s="16">
        <v>1.9820321765108704E-2</v>
      </c>
      <c r="G118" s="16">
        <v>1.9659282630647638E-2</v>
      </c>
      <c r="H118" s="16">
        <v>1.9453213782920292E-2</v>
      </c>
      <c r="I118" s="16">
        <v>1.7953060255076356E-2</v>
      </c>
    </row>
    <row r="119" spans="1:9">
      <c r="A119" s="82" t="s">
        <v>303</v>
      </c>
      <c r="B119" s="16">
        <v>0</v>
      </c>
      <c r="C119" s="16">
        <v>0</v>
      </c>
      <c r="D119" s="16">
        <v>0</v>
      </c>
      <c r="E119" s="56">
        <v>0</v>
      </c>
      <c r="F119" s="16">
        <v>0</v>
      </c>
      <c r="G119" s="16">
        <v>0</v>
      </c>
      <c r="H119" s="16">
        <v>0</v>
      </c>
      <c r="I119" s="16">
        <v>0</v>
      </c>
    </row>
    <row r="120" spans="1:9">
      <c r="A120" s="81" t="s">
        <v>291</v>
      </c>
      <c r="B120" s="16">
        <v>1.6571757363490834E-2</v>
      </c>
      <c r="C120" s="16">
        <v>9.5371510619415342E-3</v>
      </c>
      <c r="D120" s="16">
        <v>8.8547156741556998E-2</v>
      </c>
      <c r="E120" s="56">
        <v>4.4610456318495362E-2</v>
      </c>
      <c r="F120" s="16">
        <v>2.8658488591106597E-2</v>
      </c>
      <c r="G120" s="16">
        <v>1.2491096545104635E-2</v>
      </c>
      <c r="H120" s="16">
        <v>8.1218805019599872E-3</v>
      </c>
      <c r="I120" s="16">
        <v>6.7580880017425477E-3</v>
      </c>
    </row>
    <row r="121" spans="1:9">
      <c r="A121" s="82" t="s">
        <v>304</v>
      </c>
      <c r="B121" s="16">
        <v>3.2630677007319392E-2</v>
      </c>
      <c r="C121" s="16">
        <v>2.8154828045035073E-2</v>
      </c>
      <c r="D121" s="16">
        <v>0.10685401468452432</v>
      </c>
      <c r="E121" s="56">
        <v>9.0382732257694554E-2</v>
      </c>
      <c r="F121" s="16">
        <v>4.7075192238997483E-2</v>
      </c>
      <c r="G121" s="16">
        <v>2.9808298573545153E-2</v>
      </c>
      <c r="H121" s="16">
        <v>2.6199614522451575E-2</v>
      </c>
      <c r="I121" s="16">
        <v>2.4179205730742566E-2</v>
      </c>
    </row>
    <row r="122" spans="1:9">
      <c r="A122" s="82" t="s">
        <v>305</v>
      </c>
      <c r="B122" s="16">
        <v>-1.6058919643828561E-2</v>
      </c>
      <c r="C122" s="16">
        <v>-1.861767698309354E-2</v>
      </c>
      <c r="D122" s="16">
        <v>-1.8306857942967322E-2</v>
      </c>
      <c r="E122" s="56">
        <v>-4.5772275939199185E-2</v>
      </c>
      <c r="F122" s="16">
        <v>-1.841670364789089E-2</v>
      </c>
      <c r="G122" s="16">
        <v>-1.7317202028440518E-2</v>
      </c>
      <c r="H122" s="16">
        <v>-1.8077734020491586E-2</v>
      </c>
      <c r="I122" s="16">
        <v>-1.742111772900002E-2</v>
      </c>
    </row>
    <row r="123" spans="1:9">
      <c r="A123" s="80" t="s">
        <v>306</v>
      </c>
      <c r="B123" s="16">
        <v>3.5409242144475014E-3</v>
      </c>
      <c r="C123" s="16">
        <v>-1.9604862829867863E-3</v>
      </c>
      <c r="D123" s="16">
        <v>3.4945276571171684E-2</v>
      </c>
      <c r="E123" s="56">
        <v>-2.865252211647519E-2</v>
      </c>
      <c r="F123" s="16">
        <v>3.8715181035348521E-3</v>
      </c>
      <c r="G123" s="16">
        <v>2.0723864722559963E-3</v>
      </c>
      <c r="H123" s="16">
        <v>2.0959691617961258E-4</v>
      </c>
      <c r="I123" s="16">
        <v>-5.4403212894170775E-4</v>
      </c>
    </row>
    <row r="124" spans="1:9">
      <c r="A124" s="81" t="s">
        <v>307</v>
      </c>
      <c r="B124" s="16">
        <v>-4.4483008387880361E-3</v>
      </c>
      <c r="C124" s="16">
        <v>1.3750723554264993E-2</v>
      </c>
      <c r="D124" s="16">
        <v>-7.5284061555677662E-5</v>
      </c>
      <c r="E124" s="56">
        <v>-1.1566939459066013E-2</v>
      </c>
      <c r="F124" s="16">
        <v>3.8715181035348521E-3</v>
      </c>
      <c r="G124" s="16">
        <v>2.0723864722559963E-3</v>
      </c>
      <c r="H124" s="16">
        <v>2.0959691617961258E-4</v>
      </c>
      <c r="I124" s="16">
        <v>-5.4403212894170775E-4</v>
      </c>
    </row>
    <row r="125" spans="1:9">
      <c r="A125" s="81" t="s">
        <v>308</v>
      </c>
      <c r="B125" s="16">
        <v>7.9892250532355366E-3</v>
      </c>
      <c r="C125" s="16">
        <v>-1.5711209837251779E-2</v>
      </c>
      <c r="D125" s="16">
        <v>3.5020560632727356E-2</v>
      </c>
      <c r="E125" s="56">
        <v>-1.7085582657409178E-2</v>
      </c>
      <c r="F125" s="16">
        <v>0</v>
      </c>
      <c r="G125" s="16">
        <v>0</v>
      </c>
      <c r="H125" s="16">
        <v>0</v>
      </c>
      <c r="I125" s="16">
        <v>0</v>
      </c>
    </row>
    <row r="126" spans="1:9">
      <c r="B126" s="16"/>
      <c r="C126" s="16"/>
      <c r="D126" s="16"/>
      <c r="E126" s="56"/>
      <c r="F126" s="16"/>
      <c r="G126" s="16"/>
      <c r="H126" s="16"/>
      <c r="I126" s="16"/>
    </row>
    <row r="127" spans="1:9">
      <c r="A127" s="20" t="s">
        <v>309</v>
      </c>
      <c r="B127" s="14">
        <v>0</v>
      </c>
      <c r="C127" s="14">
        <v>0</v>
      </c>
      <c r="D127" s="14">
        <v>0</v>
      </c>
      <c r="E127" s="59">
        <v>0</v>
      </c>
      <c r="F127" s="14">
        <v>0</v>
      </c>
      <c r="G127" s="14">
        <v>0</v>
      </c>
      <c r="H127" s="14">
        <v>0</v>
      </c>
      <c r="I127" s="14">
        <v>0</v>
      </c>
    </row>
    <row r="128" spans="1:9">
      <c r="A128" s="19"/>
      <c r="B128" s="12"/>
      <c r="C128" s="12"/>
      <c r="D128" s="12"/>
      <c r="E128" s="12"/>
      <c r="F128" s="12"/>
      <c r="G128" s="12"/>
      <c r="H128" s="12"/>
      <c r="I128" s="12"/>
    </row>
    <row r="129" spans="1:9">
      <c r="A129" s="20" t="s">
        <v>583</v>
      </c>
      <c r="B129" s="14">
        <v>-2.2815011882738861E-2</v>
      </c>
      <c r="C129" s="14">
        <v>-2.0738763749123684E-2</v>
      </c>
      <c r="D129" s="14">
        <v>-9.3286063900918106E-2</v>
      </c>
      <c r="E129" s="59">
        <v>-6.685588493844212E-2</v>
      </c>
      <c r="F129" s="14">
        <v>-4.399031725610119E-2</v>
      </c>
      <c r="G129" s="14">
        <v>-2.9510215587809703E-2</v>
      </c>
      <c r="H129" s="14">
        <v>-2.6841505078251636E-2</v>
      </c>
      <c r="I129" s="14">
        <v>-2.4771596271145759E-2</v>
      </c>
    </row>
    <row r="130" spans="1:9" hidden="1">
      <c r="A130" s="85" t="s">
        <v>310</v>
      </c>
      <c r="B130" s="86" t="e">
        <f>B60/#REF!</f>
        <v>#REF!</v>
      </c>
      <c r="C130" s="86" t="e">
        <f>C60/#REF!</f>
        <v>#REF!</v>
      </c>
      <c r="D130" s="86" t="e">
        <f>D60/#REF!</f>
        <v>#REF!</v>
      </c>
      <c r="E130" s="87" t="e">
        <f>E60/#REF!</f>
        <v>#REF!</v>
      </c>
      <c r="F130" s="86" t="e">
        <f>F60/#REF!</f>
        <v>#REF!</v>
      </c>
      <c r="G130" s="86" t="e">
        <f>G60/#REF!</f>
        <v>#REF!</v>
      </c>
      <c r="H130" s="86" t="e">
        <f>H60/#REF!</f>
        <v>#REF!</v>
      </c>
      <c r="I130" s="86" t="e">
        <f>I60/#REF!</f>
        <v>#REF!</v>
      </c>
    </row>
    <row r="131" spans="1:9" hidden="1">
      <c r="A131" s="85" t="s">
        <v>314</v>
      </c>
      <c r="B131" s="86" t="e">
        <f>B64/#REF!</f>
        <v>#REF!</v>
      </c>
      <c r="C131" s="86" t="e">
        <f>C64/#REF!</f>
        <v>#REF!</v>
      </c>
      <c r="D131" s="86" t="e">
        <f>D64/#REF!</f>
        <v>#REF!</v>
      </c>
      <c r="E131" s="87" t="e">
        <f>E64/#REF!</f>
        <v>#REF!</v>
      </c>
      <c r="F131" s="86" t="e">
        <f>F64/#REF!</f>
        <v>#REF!</v>
      </c>
      <c r="G131" s="86" t="e">
        <f>G64/#REF!</f>
        <v>#REF!</v>
      </c>
      <c r="H131" s="86" t="e">
        <f>H64/#REF!</f>
        <v>#REF!</v>
      </c>
      <c r="I131" s="86" t="e">
        <f>I64/#REF!</f>
        <v>#REF!</v>
      </c>
    </row>
    <row r="132" spans="1:9" hidden="1">
      <c r="A132" s="85" t="s">
        <v>315</v>
      </c>
      <c r="B132" s="86" t="e">
        <f>B65/#REF!</f>
        <v>#REF!</v>
      </c>
      <c r="C132" s="86" t="e">
        <f>C65/#REF!</f>
        <v>#REF!</v>
      </c>
      <c r="D132" s="86" t="e">
        <f>D65/#REF!</f>
        <v>#REF!</v>
      </c>
      <c r="E132" s="87" t="e">
        <f>E65/#REF!</f>
        <v>#REF!</v>
      </c>
      <c r="F132" s="86" t="e">
        <f>F65/#REF!</f>
        <v>#REF!</v>
      </c>
      <c r="G132" s="86" t="e">
        <f>G65/#REF!</f>
        <v>#REF!</v>
      </c>
      <c r="H132" s="86" t="e">
        <f>H65/#REF!</f>
        <v>#REF!</v>
      </c>
      <c r="I132" s="86" t="e">
        <f>I65/#REF!</f>
        <v>#REF!</v>
      </c>
    </row>
    <row r="133" spans="1:9" hidden="1">
      <c r="A133" s="85" t="s">
        <v>316</v>
      </c>
      <c r="B133" s="86" t="e">
        <f>B66/#REF!</f>
        <v>#REF!</v>
      </c>
      <c r="C133" s="86" t="e">
        <f>C66/#REF!</f>
        <v>#REF!</v>
      </c>
      <c r="D133" s="86" t="e">
        <f>D66/#REF!</f>
        <v>#REF!</v>
      </c>
      <c r="E133" s="87" t="e">
        <f>E66/#REF!</f>
        <v>#REF!</v>
      </c>
      <c r="F133" s="86" t="e">
        <f>F66/#REF!</f>
        <v>#REF!</v>
      </c>
      <c r="G133" s="86" t="e">
        <f>G66/#REF!</f>
        <v>#REF!</v>
      </c>
      <c r="H133" s="86" t="e">
        <f>H66/#REF!</f>
        <v>#REF!</v>
      </c>
      <c r="I133" s="86" t="e">
        <f>I66/#REF!</f>
        <v>#REF!</v>
      </c>
    </row>
    <row r="134" spans="1:9">
      <c r="A134" s="19"/>
      <c r="B134" s="19"/>
      <c r="C134" s="19"/>
      <c r="D134" s="19"/>
      <c r="E134" s="19"/>
      <c r="F134" s="19"/>
      <c r="G134" s="19"/>
      <c r="H134" s="19"/>
      <c r="I134" s="19"/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74" fitToHeight="2" orientation="portrait" r:id="rId1"/>
  <rowBreaks count="1" manualBreakCount="1">
    <brk id="8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End</vt:lpstr>
      <vt:lpstr>Budget</vt:lpstr>
      <vt:lpstr>Budget!Print_Area</vt:lpstr>
      <vt:lpstr>Budget!Print_Titles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2021-09-29T15:53:25Z</cp:lastPrinted>
  <dcterms:created xsi:type="dcterms:W3CDTF">2002-06-18T07:14:33Z</dcterms:created>
  <dcterms:modified xsi:type="dcterms:W3CDTF">2022-01-14T08:37:41Z</dcterms:modified>
</cp:coreProperties>
</file>